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0 HHCA/1120 Management Report/"/>
    </mc:Choice>
  </mc:AlternateContent>
  <xr:revisionPtr revIDLastSave="0" documentId="8_{79AE3DB1-FA03-9148-8814-90EED6CAFF7D}" xr6:coauthVersionLast="45" xr6:coauthVersionMax="45" xr10:uidLastSave="{00000000-0000-0000-0000-000000000000}"/>
  <bookViews>
    <workbookView xWindow="0" yWindow="1540" windowWidth="27900" windowHeight="8180" xr2:uid="{00000000-000D-0000-FFFF-FFFF00000000}"/>
  </bookViews>
  <sheets>
    <sheet name="AW2021" sheetId="8" r:id="rId1"/>
    <sheet name="AW2020" sheetId="7" r:id="rId2"/>
    <sheet name="AW2019" sheetId="6" r:id="rId3"/>
  </sheets>
  <definedNames>
    <definedName name="_xlnm.Print_Area" localSheetId="2">'AW2019'!$A$1:$G$92</definedName>
    <definedName name="_xlnm.Print_Area" localSheetId="1">'AW2020'!$A$1:$G$92</definedName>
    <definedName name="_xlnm.Print_Area" localSheetId="0">'AW2021'!$A$1:$G$83</definedName>
    <definedName name="_xlnm.Print_Titles" localSheetId="2">'AW2019'!$1:$1</definedName>
    <definedName name="_xlnm.Print_Titles" localSheetId="1">'AW2020'!$1:$1</definedName>
    <definedName name="_xlnm.Print_Titles" localSheetId="0">'AW2021'!$1:$1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8" l="1"/>
  <c r="H82" i="8"/>
  <c r="F84" i="8" l="1"/>
  <c r="L84" i="8" s="1"/>
  <c r="C81" i="8" l="1"/>
  <c r="F81" i="8" s="1"/>
  <c r="L81" i="8" s="1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C56" i="8"/>
  <c r="F56" i="8" s="1"/>
  <c r="L56" i="8" s="1"/>
  <c r="E55" i="8"/>
  <c r="E54" i="8"/>
  <c r="E53" i="8"/>
  <c r="E52" i="8"/>
  <c r="E51" i="8"/>
  <c r="E50" i="8"/>
  <c r="E49" i="8"/>
  <c r="E48" i="8"/>
  <c r="E47" i="8"/>
  <c r="E46" i="8"/>
  <c r="C46" i="8"/>
  <c r="E45" i="8"/>
  <c r="E44" i="8"/>
  <c r="C44" i="8"/>
  <c r="F44" i="8" s="1"/>
  <c r="L44" i="8" s="1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C30" i="8"/>
  <c r="E29" i="8"/>
  <c r="E28" i="8"/>
  <c r="E27" i="8"/>
  <c r="E26" i="8"/>
  <c r="E25" i="8"/>
  <c r="E24" i="8"/>
  <c r="C24" i="8"/>
  <c r="F24" i="8" s="1"/>
  <c r="L24" i="8" s="1"/>
  <c r="E23" i="8"/>
  <c r="E22" i="8"/>
  <c r="E21" i="8"/>
  <c r="E20" i="8"/>
  <c r="E19" i="8"/>
  <c r="E18" i="8"/>
  <c r="C18" i="8"/>
  <c r="E17" i="8"/>
  <c r="E16" i="8"/>
  <c r="E15" i="8"/>
  <c r="E14" i="8"/>
  <c r="E13" i="8"/>
  <c r="E12" i="8"/>
  <c r="C12" i="8"/>
  <c r="F12" i="8" s="1"/>
  <c r="L12" i="8" s="1"/>
  <c r="E11" i="8"/>
  <c r="E10" i="8"/>
  <c r="E9" i="8"/>
  <c r="E8" i="8"/>
  <c r="E7" i="8"/>
  <c r="E6" i="8"/>
  <c r="E5" i="8"/>
  <c r="E4" i="8"/>
  <c r="C3" i="8"/>
  <c r="F3" i="8" s="1"/>
  <c r="L3" i="8" s="1"/>
  <c r="E2" i="8"/>
  <c r="F85" i="8" s="1"/>
  <c r="C10" i="8" l="1"/>
  <c r="C16" i="8"/>
  <c r="F16" i="8" s="1"/>
  <c r="L16" i="8" s="1"/>
  <c r="C34" i="8"/>
  <c r="F34" i="8" s="1"/>
  <c r="L34" i="8" s="1"/>
  <c r="C60" i="8"/>
  <c r="F60" i="8" s="1"/>
  <c r="L60" i="8" s="1"/>
  <c r="C5" i="8"/>
  <c r="F5" i="8" s="1"/>
  <c r="L5" i="8" s="1"/>
  <c r="C8" i="8"/>
  <c r="C26" i="8"/>
  <c r="F26" i="8" s="1"/>
  <c r="L26" i="8" s="1"/>
  <c r="C32" i="8"/>
  <c r="F32" i="8" s="1"/>
  <c r="L32" i="8" s="1"/>
  <c r="C48" i="8"/>
  <c r="F48" i="8" s="1"/>
  <c r="L48" i="8" s="1"/>
  <c r="C58" i="8"/>
  <c r="G56" i="8"/>
  <c r="G24" i="8"/>
  <c r="C4" i="8"/>
  <c r="F4" i="8" s="1"/>
  <c r="L4" i="8" s="1"/>
  <c r="C6" i="8"/>
  <c r="F6" i="8" s="1"/>
  <c r="L6" i="8" s="1"/>
  <c r="C14" i="8"/>
  <c r="F14" i="8" s="1"/>
  <c r="L14" i="8" s="1"/>
  <c r="C28" i="8"/>
  <c r="F28" i="8" s="1"/>
  <c r="L28" i="8" s="1"/>
  <c r="C40" i="8"/>
  <c r="F40" i="8" s="1"/>
  <c r="C42" i="8"/>
  <c r="F42" i="8" s="1"/>
  <c r="L42" i="8" s="1"/>
  <c r="C50" i="8"/>
  <c r="F50" i="8" s="1"/>
  <c r="L50" i="8" s="1"/>
  <c r="G16" i="8"/>
  <c r="F58" i="8"/>
  <c r="L58" i="8" s="1"/>
  <c r="C7" i="8"/>
  <c r="F7" i="8" s="1"/>
  <c r="L7" i="8" s="1"/>
  <c r="C9" i="8"/>
  <c r="C11" i="8"/>
  <c r="G12" i="8"/>
  <c r="C20" i="8"/>
  <c r="F20" i="8" s="1"/>
  <c r="C22" i="8"/>
  <c r="C36" i="8"/>
  <c r="F36" i="8" s="1"/>
  <c r="C38" i="8"/>
  <c r="G44" i="8"/>
  <c r="C52" i="8"/>
  <c r="F52" i="8" s="1"/>
  <c r="C54" i="8"/>
  <c r="F18" i="8"/>
  <c r="L18" i="8" s="1"/>
  <c r="F8" i="8"/>
  <c r="L8" i="8" s="1"/>
  <c r="F10" i="8"/>
  <c r="L10" i="8" s="1"/>
  <c r="F30" i="8"/>
  <c r="L30" i="8" s="1"/>
  <c r="F46" i="8"/>
  <c r="L46" i="8" s="1"/>
  <c r="G81" i="8"/>
  <c r="G3" i="8"/>
  <c r="C62" i="8"/>
  <c r="C64" i="8"/>
  <c r="C66" i="8"/>
  <c r="C68" i="8"/>
  <c r="C70" i="8"/>
  <c r="C72" i="8"/>
  <c r="C74" i="8"/>
  <c r="C76" i="8"/>
  <c r="C78" i="8"/>
  <c r="C80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C65" i="8"/>
  <c r="C67" i="8"/>
  <c r="C69" i="8"/>
  <c r="C71" i="8"/>
  <c r="C73" i="8"/>
  <c r="C75" i="8"/>
  <c r="C77" i="8"/>
  <c r="C79" i="8"/>
  <c r="F91" i="7"/>
  <c r="G89" i="7"/>
  <c r="B86" i="7"/>
  <c r="C80" i="7" s="1"/>
  <c r="F80" i="7" s="1"/>
  <c r="G80" i="7" s="1"/>
  <c r="A85" i="7"/>
  <c r="H85" i="7" s="1"/>
  <c r="E84" i="7"/>
  <c r="H83" i="7"/>
  <c r="E83" i="7"/>
  <c r="D83" i="7"/>
  <c r="H82" i="7"/>
  <c r="H84" i="7" s="1"/>
  <c r="D82" i="7"/>
  <c r="B82" i="7"/>
  <c r="E81" i="7"/>
  <c r="E80" i="7"/>
  <c r="E79" i="7"/>
  <c r="C79" i="7"/>
  <c r="F79" i="7" s="1"/>
  <c r="G79" i="7" s="1"/>
  <c r="E78" i="7"/>
  <c r="C78" i="7"/>
  <c r="F78" i="7" s="1"/>
  <c r="G78" i="7" s="1"/>
  <c r="E77" i="7"/>
  <c r="F76" i="7"/>
  <c r="G76" i="7" s="1"/>
  <c r="E76" i="7"/>
  <c r="C76" i="7"/>
  <c r="E75" i="7"/>
  <c r="C75" i="7"/>
  <c r="F75" i="7" s="1"/>
  <c r="G75" i="7" s="1"/>
  <c r="E74" i="7"/>
  <c r="C74" i="7"/>
  <c r="F74" i="7" s="1"/>
  <c r="G74" i="7" s="1"/>
  <c r="E73" i="7"/>
  <c r="F72" i="7"/>
  <c r="G72" i="7" s="1"/>
  <c r="E72" i="7"/>
  <c r="C72" i="7"/>
  <c r="E71" i="7"/>
  <c r="C71" i="7"/>
  <c r="F71" i="7" s="1"/>
  <c r="G71" i="7" s="1"/>
  <c r="E70" i="7"/>
  <c r="C70" i="7"/>
  <c r="F70" i="7" s="1"/>
  <c r="G70" i="7" s="1"/>
  <c r="E69" i="7"/>
  <c r="F68" i="7"/>
  <c r="G68" i="7" s="1"/>
  <c r="E68" i="7"/>
  <c r="C68" i="7"/>
  <c r="E67" i="7"/>
  <c r="C67" i="7"/>
  <c r="F67" i="7" s="1"/>
  <c r="G67" i="7" s="1"/>
  <c r="E66" i="7"/>
  <c r="C66" i="7"/>
  <c r="F66" i="7" s="1"/>
  <c r="G66" i="7" s="1"/>
  <c r="E65" i="7"/>
  <c r="F64" i="7"/>
  <c r="E64" i="7"/>
  <c r="C64" i="7"/>
  <c r="E63" i="7"/>
  <c r="C63" i="7"/>
  <c r="F63" i="7" s="1"/>
  <c r="G63" i="7" s="1"/>
  <c r="E62" i="7"/>
  <c r="C62" i="7"/>
  <c r="F62" i="7" s="1"/>
  <c r="G62" i="7" s="1"/>
  <c r="E61" i="7"/>
  <c r="F60" i="7"/>
  <c r="E60" i="7"/>
  <c r="C60" i="7"/>
  <c r="E59" i="7"/>
  <c r="C59" i="7"/>
  <c r="F59" i="7" s="1"/>
  <c r="G59" i="7" s="1"/>
  <c r="E58" i="7"/>
  <c r="C58" i="7"/>
  <c r="F58" i="7" s="1"/>
  <c r="G58" i="7" s="1"/>
  <c r="E57" i="7"/>
  <c r="F56" i="7"/>
  <c r="E56" i="7"/>
  <c r="C56" i="7"/>
  <c r="E55" i="7"/>
  <c r="C55" i="7"/>
  <c r="F55" i="7" s="1"/>
  <c r="G55" i="7" s="1"/>
  <c r="E54" i="7"/>
  <c r="C54" i="7"/>
  <c r="F54" i="7" s="1"/>
  <c r="G54" i="7" s="1"/>
  <c r="E53" i="7"/>
  <c r="F52" i="7"/>
  <c r="E52" i="7"/>
  <c r="C52" i="7"/>
  <c r="E51" i="7"/>
  <c r="C51" i="7"/>
  <c r="F51" i="7" s="1"/>
  <c r="G51" i="7" s="1"/>
  <c r="E50" i="7"/>
  <c r="C50" i="7"/>
  <c r="F50" i="7" s="1"/>
  <c r="G50" i="7" s="1"/>
  <c r="E49" i="7"/>
  <c r="F48" i="7"/>
  <c r="E48" i="7"/>
  <c r="C48" i="7"/>
  <c r="E47" i="7"/>
  <c r="C47" i="7"/>
  <c r="F47" i="7" s="1"/>
  <c r="G47" i="7" s="1"/>
  <c r="E46" i="7"/>
  <c r="C46" i="7"/>
  <c r="F46" i="7" s="1"/>
  <c r="G46" i="7" s="1"/>
  <c r="E45" i="7"/>
  <c r="F44" i="7"/>
  <c r="E44" i="7"/>
  <c r="C44" i="7"/>
  <c r="E43" i="7"/>
  <c r="C43" i="7"/>
  <c r="F43" i="7" s="1"/>
  <c r="G43" i="7" s="1"/>
  <c r="E42" i="7"/>
  <c r="C42" i="7"/>
  <c r="F42" i="7" s="1"/>
  <c r="G42" i="7" s="1"/>
  <c r="E41" i="7"/>
  <c r="F40" i="7"/>
  <c r="E40" i="7"/>
  <c r="C40" i="7"/>
  <c r="E39" i="7"/>
  <c r="C39" i="7"/>
  <c r="F39" i="7" s="1"/>
  <c r="G39" i="7" s="1"/>
  <c r="E38" i="7"/>
  <c r="C38" i="7"/>
  <c r="F38" i="7" s="1"/>
  <c r="G38" i="7" s="1"/>
  <c r="E37" i="7"/>
  <c r="F36" i="7"/>
  <c r="E36" i="7"/>
  <c r="C36" i="7"/>
  <c r="E35" i="7"/>
  <c r="C35" i="7"/>
  <c r="F35" i="7" s="1"/>
  <c r="G35" i="7" s="1"/>
  <c r="E34" i="7"/>
  <c r="C34" i="7"/>
  <c r="F34" i="7" s="1"/>
  <c r="G34" i="7" s="1"/>
  <c r="E33" i="7"/>
  <c r="F32" i="7"/>
  <c r="E32" i="7"/>
  <c r="C32" i="7"/>
  <c r="E31" i="7"/>
  <c r="C31" i="7"/>
  <c r="F31" i="7" s="1"/>
  <c r="G31" i="7" s="1"/>
  <c r="E30" i="7"/>
  <c r="C30" i="7"/>
  <c r="F30" i="7" s="1"/>
  <c r="G30" i="7" s="1"/>
  <c r="E29" i="7"/>
  <c r="F28" i="7"/>
  <c r="E28" i="7"/>
  <c r="C28" i="7"/>
  <c r="E27" i="7"/>
  <c r="C27" i="7"/>
  <c r="F27" i="7" s="1"/>
  <c r="G27" i="7" s="1"/>
  <c r="E26" i="7"/>
  <c r="C26" i="7"/>
  <c r="F26" i="7" s="1"/>
  <c r="G26" i="7" s="1"/>
  <c r="E25" i="7"/>
  <c r="F24" i="7"/>
  <c r="E24" i="7"/>
  <c r="C24" i="7"/>
  <c r="E23" i="7"/>
  <c r="C23" i="7"/>
  <c r="F23" i="7" s="1"/>
  <c r="G23" i="7" s="1"/>
  <c r="E22" i="7"/>
  <c r="C22" i="7"/>
  <c r="F22" i="7" s="1"/>
  <c r="G22" i="7" s="1"/>
  <c r="E21" i="7"/>
  <c r="F20" i="7"/>
  <c r="E20" i="7"/>
  <c r="C20" i="7"/>
  <c r="E19" i="7"/>
  <c r="C19" i="7"/>
  <c r="F19" i="7" s="1"/>
  <c r="G19" i="7" s="1"/>
  <c r="E18" i="7"/>
  <c r="C18" i="7"/>
  <c r="F18" i="7" s="1"/>
  <c r="G18" i="7" s="1"/>
  <c r="E17" i="7"/>
  <c r="F16" i="7"/>
  <c r="E16" i="7"/>
  <c r="C16" i="7"/>
  <c r="E15" i="7"/>
  <c r="C15" i="7"/>
  <c r="F15" i="7" s="1"/>
  <c r="G15" i="7" s="1"/>
  <c r="E14" i="7"/>
  <c r="C14" i="7"/>
  <c r="F14" i="7" s="1"/>
  <c r="G14" i="7" s="1"/>
  <c r="E13" i="7"/>
  <c r="F12" i="7"/>
  <c r="E12" i="7"/>
  <c r="C12" i="7"/>
  <c r="E11" i="7"/>
  <c r="C11" i="7"/>
  <c r="F11" i="7" s="1"/>
  <c r="G11" i="7" s="1"/>
  <c r="E10" i="7"/>
  <c r="C10" i="7"/>
  <c r="F10" i="7" s="1"/>
  <c r="G10" i="7" s="1"/>
  <c r="E9" i="7"/>
  <c r="F8" i="7"/>
  <c r="E8" i="7"/>
  <c r="C8" i="7"/>
  <c r="E7" i="7"/>
  <c r="C7" i="7"/>
  <c r="F7" i="7" s="1"/>
  <c r="G7" i="7" s="1"/>
  <c r="E6" i="7"/>
  <c r="C6" i="7"/>
  <c r="F6" i="7" s="1"/>
  <c r="G6" i="7" s="1"/>
  <c r="E5" i="7"/>
  <c r="F4" i="7"/>
  <c r="E4" i="7"/>
  <c r="E82" i="7" s="1"/>
  <c r="C4" i="7"/>
  <c r="C3" i="7"/>
  <c r="F3" i="7" s="1"/>
  <c r="E2" i="7"/>
  <c r="F92" i="7" s="1"/>
  <c r="G60" i="8" l="1"/>
  <c r="G48" i="8"/>
  <c r="G32" i="8"/>
  <c r="G6" i="8"/>
  <c r="L40" i="8"/>
  <c r="G40" i="8"/>
  <c r="G7" i="8"/>
  <c r="G28" i="8"/>
  <c r="G58" i="8"/>
  <c r="G4" i="8"/>
  <c r="G18" i="8"/>
  <c r="F63" i="8"/>
  <c r="L63" i="8" s="1"/>
  <c r="F55" i="8"/>
  <c r="L55" i="8" s="1"/>
  <c r="F39" i="8"/>
  <c r="L39" i="8" s="1"/>
  <c r="F15" i="8"/>
  <c r="L15" i="8" s="1"/>
  <c r="F77" i="8"/>
  <c r="L77" i="8" s="1"/>
  <c r="F69" i="8"/>
  <c r="L69" i="8" s="1"/>
  <c r="F61" i="8"/>
  <c r="L61" i="8" s="1"/>
  <c r="F53" i="8"/>
  <c r="L53" i="8" s="1"/>
  <c r="F45" i="8"/>
  <c r="L45" i="8" s="1"/>
  <c r="F37" i="8"/>
  <c r="L37" i="8" s="1"/>
  <c r="F29" i="8"/>
  <c r="L29" i="8" s="1"/>
  <c r="F21" i="8"/>
  <c r="L21" i="8" s="1"/>
  <c r="F13" i="8"/>
  <c r="L13" i="8" s="1"/>
  <c r="F74" i="8"/>
  <c r="L74" i="8" s="1"/>
  <c r="F66" i="8"/>
  <c r="L66" i="8" s="1"/>
  <c r="G46" i="8"/>
  <c r="G14" i="8"/>
  <c r="G8" i="8"/>
  <c r="G34" i="8"/>
  <c r="F54" i="8"/>
  <c r="L54" i="8" s="1"/>
  <c r="L36" i="8"/>
  <c r="G36" i="8"/>
  <c r="G42" i="8"/>
  <c r="F75" i="8"/>
  <c r="L75" i="8" s="1"/>
  <c r="F51" i="8"/>
  <c r="L51" i="8" s="1"/>
  <c r="F27" i="8"/>
  <c r="L27" i="8" s="1"/>
  <c r="F80" i="8"/>
  <c r="L80" i="8" s="1"/>
  <c r="F72" i="8"/>
  <c r="L72" i="8" s="1"/>
  <c r="F64" i="8"/>
  <c r="L64" i="8" s="1"/>
  <c r="L52" i="8"/>
  <c r="G52" i="8"/>
  <c r="F11" i="8"/>
  <c r="L11" i="8" s="1"/>
  <c r="F79" i="8"/>
  <c r="L79" i="8" s="1"/>
  <c r="F67" i="8"/>
  <c r="L67" i="8" s="1"/>
  <c r="F59" i="8"/>
  <c r="L59" i="8" s="1"/>
  <c r="F43" i="8"/>
  <c r="L43" i="8" s="1"/>
  <c r="F35" i="8"/>
  <c r="L35" i="8" s="1"/>
  <c r="F19" i="8"/>
  <c r="L19" i="8" s="1"/>
  <c r="F73" i="8"/>
  <c r="L73" i="8" s="1"/>
  <c r="F65" i="8"/>
  <c r="L65" i="8" s="1"/>
  <c r="F57" i="8"/>
  <c r="L57" i="8" s="1"/>
  <c r="F49" i="8"/>
  <c r="L49" i="8" s="1"/>
  <c r="F41" i="8"/>
  <c r="L41" i="8" s="1"/>
  <c r="F33" i="8"/>
  <c r="L33" i="8" s="1"/>
  <c r="F25" i="8"/>
  <c r="L25" i="8" s="1"/>
  <c r="F17" i="8"/>
  <c r="L17" i="8" s="1"/>
  <c r="F78" i="8"/>
  <c r="L78" i="8" s="1"/>
  <c r="F70" i="8"/>
  <c r="L70" i="8" s="1"/>
  <c r="F62" i="8"/>
  <c r="L62" i="8" s="1"/>
  <c r="G30" i="8"/>
  <c r="G10" i="8"/>
  <c r="G50" i="8"/>
  <c r="F22" i="8"/>
  <c r="L22" i="8" s="1"/>
  <c r="F9" i="8"/>
  <c r="L9" i="8" s="1"/>
  <c r="F71" i="8"/>
  <c r="L71" i="8" s="1"/>
  <c r="F47" i="8"/>
  <c r="L47" i="8" s="1"/>
  <c r="F31" i="8"/>
  <c r="L31" i="8" s="1"/>
  <c r="F23" i="8"/>
  <c r="L23" i="8" s="1"/>
  <c r="F76" i="8"/>
  <c r="L76" i="8" s="1"/>
  <c r="F68" i="8"/>
  <c r="L68" i="8" s="1"/>
  <c r="F38" i="8"/>
  <c r="L38" i="8" s="1"/>
  <c r="L20" i="8"/>
  <c r="G20" i="8"/>
  <c r="G26" i="8"/>
  <c r="G5" i="8"/>
  <c r="G4" i="7"/>
  <c r="G12" i="7"/>
  <c r="G16" i="7"/>
  <c r="G20" i="7"/>
  <c r="G28" i="7"/>
  <c r="G32" i="7"/>
  <c r="G36" i="7"/>
  <c r="G40" i="7"/>
  <c r="G44" i="7"/>
  <c r="G48" i="7"/>
  <c r="G52" i="7"/>
  <c r="G56" i="7"/>
  <c r="G60" i="7"/>
  <c r="G64" i="7"/>
  <c r="C5" i="7"/>
  <c r="F5" i="7" s="1"/>
  <c r="G5" i="7" s="1"/>
  <c r="C9" i="7"/>
  <c r="F9" i="7" s="1"/>
  <c r="G9" i="7" s="1"/>
  <c r="C13" i="7"/>
  <c r="F13" i="7" s="1"/>
  <c r="G13" i="7" s="1"/>
  <c r="C17" i="7"/>
  <c r="F17" i="7" s="1"/>
  <c r="G17" i="7" s="1"/>
  <c r="C21" i="7"/>
  <c r="F21" i="7" s="1"/>
  <c r="G21" i="7" s="1"/>
  <c r="C25" i="7"/>
  <c r="F25" i="7" s="1"/>
  <c r="G25" i="7" s="1"/>
  <c r="C29" i="7"/>
  <c r="F29" i="7" s="1"/>
  <c r="G29" i="7" s="1"/>
  <c r="C33" i="7"/>
  <c r="F33" i="7" s="1"/>
  <c r="G33" i="7" s="1"/>
  <c r="C37" i="7"/>
  <c r="F37" i="7" s="1"/>
  <c r="G37" i="7" s="1"/>
  <c r="C41" i="7"/>
  <c r="F41" i="7" s="1"/>
  <c r="G41" i="7" s="1"/>
  <c r="C45" i="7"/>
  <c r="F45" i="7" s="1"/>
  <c r="G45" i="7" s="1"/>
  <c r="C49" i="7"/>
  <c r="F49" i="7" s="1"/>
  <c r="G49" i="7" s="1"/>
  <c r="C53" i="7"/>
  <c r="F53" i="7" s="1"/>
  <c r="G53" i="7" s="1"/>
  <c r="C57" i="7"/>
  <c r="F57" i="7" s="1"/>
  <c r="G57" i="7" s="1"/>
  <c r="C61" i="7"/>
  <c r="F61" i="7" s="1"/>
  <c r="G61" i="7" s="1"/>
  <c r="C65" i="7"/>
  <c r="F65" i="7" s="1"/>
  <c r="G65" i="7" s="1"/>
  <c r="C69" i="7"/>
  <c r="F69" i="7" s="1"/>
  <c r="G69" i="7" s="1"/>
  <c r="C73" i="7"/>
  <c r="F73" i="7" s="1"/>
  <c r="G73" i="7" s="1"/>
  <c r="C77" i="7"/>
  <c r="F77" i="7" s="1"/>
  <c r="G77" i="7" s="1"/>
  <c r="C81" i="7"/>
  <c r="F81" i="7" s="1"/>
  <c r="G81" i="7" s="1"/>
  <c r="C82" i="7"/>
  <c r="G8" i="7"/>
  <c r="G24" i="7"/>
  <c r="H86" i="7"/>
  <c r="G3" i="7"/>
  <c r="G82" i="7" s="1"/>
  <c r="G83" i="7" s="1"/>
  <c r="G90" i="7"/>
  <c r="E6" i="6"/>
  <c r="F91" i="6"/>
  <c r="G89" i="6"/>
  <c r="B86" i="6"/>
  <c r="A85" i="6"/>
  <c r="H85" i="6" s="1"/>
  <c r="E84" i="6"/>
  <c r="H83" i="6"/>
  <c r="E83" i="6"/>
  <c r="D83" i="6"/>
  <c r="H82" i="6"/>
  <c r="D82" i="6"/>
  <c r="B82" i="6"/>
  <c r="F81" i="6"/>
  <c r="G81" i="6" s="1"/>
  <c r="E81" i="6"/>
  <c r="C81" i="6"/>
  <c r="F80" i="6"/>
  <c r="G80" i="6" s="1"/>
  <c r="E80" i="6"/>
  <c r="C80" i="6"/>
  <c r="F79" i="6"/>
  <c r="G79" i="6" s="1"/>
  <c r="E79" i="6"/>
  <c r="C79" i="6"/>
  <c r="F78" i="6"/>
  <c r="G78" i="6" s="1"/>
  <c r="E78" i="6"/>
  <c r="C78" i="6"/>
  <c r="F77" i="6"/>
  <c r="G77" i="6" s="1"/>
  <c r="E77" i="6"/>
  <c r="C77" i="6"/>
  <c r="F76" i="6"/>
  <c r="G76" i="6" s="1"/>
  <c r="E76" i="6"/>
  <c r="C76" i="6"/>
  <c r="F75" i="6"/>
  <c r="G75" i="6" s="1"/>
  <c r="E75" i="6"/>
  <c r="C75" i="6"/>
  <c r="F74" i="6"/>
  <c r="G74" i="6" s="1"/>
  <c r="E74" i="6"/>
  <c r="C74" i="6"/>
  <c r="F73" i="6"/>
  <c r="G73" i="6" s="1"/>
  <c r="E73" i="6"/>
  <c r="C73" i="6"/>
  <c r="F72" i="6"/>
  <c r="G72" i="6" s="1"/>
  <c r="E72" i="6"/>
  <c r="C72" i="6"/>
  <c r="F71" i="6"/>
  <c r="G71" i="6" s="1"/>
  <c r="E71" i="6"/>
  <c r="C71" i="6"/>
  <c r="F70" i="6"/>
  <c r="G70" i="6" s="1"/>
  <c r="E70" i="6"/>
  <c r="C70" i="6"/>
  <c r="F69" i="6"/>
  <c r="G69" i="6" s="1"/>
  <c r="E69" i="6"/>
  <c r="C69" i="6"/>
  <c r="F68" i="6"/>
  <c r="G68" i="6" s="1"/>
  <c r="E68" i="6"/>
  <c r="C68" i="6"/>
  <c r="F67" i="6"/>
  <c r="G67" i="6" s="1"/>
  <c r="E67" i="6"/>
  <c r="C67" i="6"/>
  <c r="F66" i="6"/>
  <c r="G66" i="6" s="1"/>
  <c r="E66" i="6"/>
  <c r="C66" i="6"/>
  <c r="F65" i="6"/>
  <c r="G65" i="6" s="1"/>
  <c r="E65" i="6"/>
  <c r="C65" i="6"/>
  <c r="F64" i="6"/>
  <c r="G64" i="6" s="1"/>
  <c r="E64" i="6"/>
  <c r="C64" i="6"/>
  <c r="F63" i="6"/>
  <c r="G63" i="6" s="1"/>
  <c r="E63" i="6"/>
  <c r="C63" i="6"/>
  <c r="F62" i="6"/>
  <c r="G62" i="6" s="1"/>
  <c r="E62" i="6"/>
  <c r="C62" i="6"/>
  <c r="F61" i="6"/>
  <c r="G61" i="6" s="1"/>
  <c r="E61" i="6"/>
  <c r="C61" i="6"/>
  <c r="F60" i="6"/>
  <c r="G60" i="6" s="1"/>
  <c r="E60" i="6"/>
  <c r="C60" i="6"/>
  <c r="F59" i="6"/>
  <c r="G59" i="6" s="1"/>
  <c r="E59" i="6"/>
  <c r="C59" i="6"/>
  <c r="F58" i="6"/>
  <c r="G58" i="6" s="1"/>
  <c r="E58" i="6"/>
  <c r="C58" i="6"/>
  <c r="F57" i="6"/>
  <c r="G57" i="6" s="1"/>
  <c r="E57" i="6"/>
  <c r="C57" i="6"/>
  <c r="F56" i="6"/>
  <c r="G56" i="6" s="1"/>
  <c r="E56" i="6"/>
  <c r="C56" i="6"/>
  <c r="F55" i="6"/>
  <c r="G55" i="6" s="1"/>
  <c r="E55" i="6"/>
  <c r="C55" i="6"/>
  <c r="F54" i="6"/>
  <c r="G54" i="6" s="1"/>
  <c r="E54" i="6"/>
  <c r="C54" i="6"/>
  <c r="F53" i="6"/>
  <c r="G53" i="6" s="1"/>
  <c r="E53" i="6"/>
  <c r="C53" i="6"/>
  <c r="F52" i="6"/>
  <c r="G52" i="6" s="1"/>
  <c r="E52" i="6"/>
  <c r="C52" i="6"/>
  <c r="F51" i="6"/>
  <c r="G51" i="6" s="1"/>
  <c r="E51" i="6"/>
  <c r="C51" i="6"/>
  <c r="F50" i="6"/>
  <c r="G50" i="6" s="1"/>
  <c r="E50" i="6"/>
  <c r="C50" i="6"/>
  <c r="F49" i="6"/>
  <c r="G49" i="6" s="1"/>
  <c r="E49" i="6"/>
  <c r="C49" i="6"/>
  <c r="F48" i="6"/>
  <c r="G48" i="6" s="1"/>
  <c r="E48" i="6"/>
  <c r="C48" i="6"/>
  <c r="F47" i="6"/>
  <c r="G47" i="6" s="1"/>
  <c r="E47" i="6"/>
  <c r="C47" i="6"/>
  <c r="F46" i="6"/>
  <c r="G46" i="6" s="1"/>
  <c r="E46" i="6"/>
  <c r="C46" i="6"/>
  <c r="F45" i="6"/>
  <c r="G45" i="6" s="1"/>
  <c r="E45" i="6"/>
  <c r="C45" i="6"/>
  <c r="F44" i="6"/>
  <c r="G44" i="6" s="1"/>
  <c r="E44" i="6"/>
  <c r="C44" i="6"/>
  <c r="F43" i="6"/>
  <c r="G43" i="6" s="1"/>
  <c r="E43" i="6"/>
  <c r="C43" i="6"/>
  <c r="F42" i="6"/>
  <c r="G42" i="6" s="1"/>
  <c r="E42" i="6"/>
  <c r="C42" i="6"/>
  <c r="F41" i="6"/>
  <c r="G41" i="6" s="1"/>
  <c r="E41" i="6"/>
  <c r="C41" i="6"/>
  <c r="F40" i="6"/>
  <c r="G40" i="6" s="1"/>
  <c r="E40" i="6"/>
  <c r="C40" i="6"/>
  <c r="F39" i="6"/>
  <c r="G39" i="6" s="1"/>
  <c r="E39" i="6"/>
  <c r="C39" i="6"/>
  <c r="F38" i="6"/>
  <c r="G38" i="6" s="1"/>
  <c r="E38" i="6"/>
  <c r="C38" i="6"/>
  <c r="F37" i="6"/>
  <c r="G37" i="6" s="1"/>
  <c r="E37" i="6"/>
  <c r="C37" i="6"/>
  <c r="F36" i="6"/>
  <c r="G36" i="6" s="1"/>
  <c r="E36" i="6"/>
  <c r="C36" i="6"/>
  <c r="F35" i="6"/>
  <c r="G35" i="6" s="1"/>
  <c r="E35" i="6"/>
  <c r="C35" i="6"/>
  <c r="F34" i="6"/>
  <c r="G34" i="6" s="1"/>
  <c r="E34" i="6"/>
  <c r="C34" i="6"/>
  <c r="F33" i="6"/>
  <c r="G33" i="6" s="1"/>
  <c r="E33" i="6"/>
  <c r="C33" i="6"/>
  <c r="F32" i="6"/>
  <c r="G32" i="6" s="1"/>
  <c r="E32" i="6"/>
  <c r="C32" i="6"/>
  <c r="F31" i="6"/>
  <c r="G31" i="6" s="1"/>
  <c r="E31" i="6"/>
  <c r="C31" i="6"/>
  <c r="F30" i="6"/>
  <c r="G30" i="6" s="1"/>
  <c r="E30" i="6"/>
  <c r="C30" i="6"/>
  <c r="F29" i="6"/>
  <c r="G29" i="6" s="1"/>
  <c r="E29" i="6"/>
  <c r="C29" i="6"/>
  <c r="F28" i="6"/>
  <c r="G28" i="6" s="1"/>
  <c r="E28" i="6"/>
  <c r="C28" i="6"/>
  <c r="F27" i="6"/>
  <c r="G27" i="6" s="1"/>
  <c r="E27" i="6"/>
  <c r="C27" i="6"/>
  <c r="F26" i="6"/>
  <c r="G26" i="6" s="1"/>
  <c r="E26" i="6"/>
  <c r="C26" i="6"/>
  <c r="F25" i="6"/>
  <c r="G25" i="6" s="1"/>
  <c r="E25" i="6"/>
  <c r="C25" i="6"/>
  <c r="F24" i="6"/>
  <c r="G24" i="6" s="1"/>
  <c r="E24" i="6"/>
  <c r="C24" i="6"/>
  <c r="F23" i="6"/>
  <c r="G23" i="6" s="1"/>
  <c r="E23" i="6"/>
  <c r="C23" i="6"/>
  <c r="F22" i="6"/>
  <c r="G22" i="6" s="1"/>
  <c r="E22" i="6"/>
  <c r="C22" i="6"/>
  <c r="F21" i="6"/>
  <c r="G21" i="6" s="1"/>
  <c r="E21" i="6"/>
  <c r="C21" i="6"/>
  <c r="F20" i="6"/>
  <c r="G20" i="6" s="1"/>
  <c r="E20" i="6"/>
  <c r="C20" i="6"/>
  <c r="F19" i="6"/>
  <c r="G19" i="6" s="1"/>
  <c r="E19" i="6"/>
  <c r="C19" i="6"/>
  <c r="F18" i="6"/>
  <c r="G18" i="6" s="1"/>
  <c r="E18" i="6"/>
  <c r="C18" i="6"/>
  <c r="F17" i="6"/>
  <c r="G17" i="6" s="1"/>
  <c r="E17" i="6"/>
  <c r="C17" i="6"/>
  <c r="F16" i="6"/>
  <c r="G16" i="6" s="1"/>
  <c r="E16" i="6"/>
  <c r="C16" i="6"/>
  <c r="F15" i="6"/>
  <c r="G15" i="6" s="1"/>
  <c r="E15" i="6"/>
  <c r="C15" i="6"/>
  <c r="F14" i="6"/>
  <c r="G14" i="6" s="1"/>
  <c r="E14" i="6"/>
  <c r="C14" i="6"/>
  <c r="F13" i="6"/>
  <c r="G13" i="6" s="1"/>
  <c r="E13" i="6"/>
  <c r="C13" i="6"/>
  <c r="F12" i="6"/>
  <c r="G12" i="6" s="1"/>
  <c r="E12" i="6"/>
  <c r="C12" i="6"/>
  <c r="F11" i="6"/>
  <c r="G11" i="6" s="1"/>
  <c r="E11" i="6"/>
  <c r="C11" i="6"/>
  <c r="F10" i="6"/>
  <c r="G10" i="6" s="1"/>
  <c r="E10" i="6"/>
  <c r="C10" i="6"/>
  <c r="F9" i="6"/>
  <c r="G9" i="6" s="1"/>
  <c r="E9" i="6"/>
  <c r="C9" i="6"/>
  <c r="F8" i="6"/>
  <c r="G8" i="6" s="1"/>
  <c r="E8" i="6"/>
  <c r="C8" i="6"/>
  <c r="F7" i="6"/>
  <c r="G7" i="6" s="1"/>
  <c r="E7" i="6"/>
  <c r="C7" i="6"/>
  <c r="F6" i="6"/>
  <c r="G6" i="6" s="1"/>
  <c r="C6" i="6"/>
  <c r="E5" i="6"/>
  <c r="C5" i="6"/>
  <c r="F5" i="6" s="1"/>
  <c r="G5" i="6" s="1"/>
  <c r="E4" i="6"/>
  <c r="E82" i="6" s="1"/>
  <c r="C4" i="6"/>
  <c r="F4" i="6" s="1"/>
  <c r="G4" i="6" s="1"/>
  <c r="C3" i="6"/>
  <c r="C82" i="6" s="1"/>
  <c r="E2" i="6"/>
  <c r="F92" i="6" s="1"/>
  <c r="G47" i="8" l="1"/>
  <c r="G69" i="8"/>
  <c r="G23" i="8"/>
  <c r="G74" i="8"/>
  <c r="G54" i="8"/>
  <c r="G9" i="8"/>
  <c r="G37" i="8"/>
  <c r="G55" i="8"/>
  <c r="G68" i="8"/>
  <c r="G53" i="8"/>
  <c r="G21" i="8"/>
  <c r="G15" i="8"/>
  <c r="G38" i="8"/>
  <c r="G76" i="8"/>
  <c r="G31" i="8"/>
  <c r="G71" i="8"/>
  <c r="G22" i="8"/>
  <c r="G66" i="8"/>
  <c r="G13" i="8"/>
  <c r="G29" i="8"/>
  <c r="G45" i="8"/>
  <c r="G61" i="8"/>
  <c r="G77" i="8"/>
  <c r="G39" i="8"/>
  <c r="G63" i="8"/>
  <c r="G62" i="8"/>
  <c r="G78" i="8"/>
  <c r="G25" i="8"/>
  <c r="G41" i="8"/>
  <c r="G57" i="8"/>
  <c r="G73" i="8"/>
  <c r="G35" i="8"/>
  <c r="G59" i="8"/>
  <c r="G79" i="8"/>
  <c r="G72" i="8"/>
  <c r="G27" i="8"/>
  <c r="G75" i="8"/>
  <c r="G70" i="8"/>
  <c r="G17" i="8"/>
  <c r="G33" i="8"/>
  <c r="G49" i="8"/>
  <c r="G65" i="8"/>
  <c r="G19" i="8"/>
  <c r="G43" i="8"/>
  <c r="G67" i="8"/>
  <c r="G11" i="8"/>
  <c r="G64" i="8"/>
  <c r="G80" i="8"/>
  <c r="G51" i="8"/>
  <c r="F3" i="6"/>
  <c r="H84" i="6"/>
  <c r="F82" i="7"/>
  <c r="F83" i="7" s="1"/>
  <c r="F85" i="7" s="1"/>
  <c r="H86" i="6"/>
  <c r="G90" i="6"/>
  <c r="F82" i="6" l="1"/>
  <c r="F83" i="6" s="1"/>
  <c r="F85" i="6" s="1"/>
  <c r="G3" i="6"/>
  <c r="G82" i="6" s="1"/>
  <c r="G8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96C603B3-27BC-4592-A66E-EB307B1F60A2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B905E2EB-0CC3-4786-AED5-EE1FDA95C8B7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sharedStrings.xml><?xml version="1.0" encoding="utf-8"?>
<sst xmlns="http://schemas.openxmlformats.org/spreadsheetml/2006/main" count="293" uniqueCount="27">
  <si>
    <t>Unit</t>
  </si>
  <si>
    <t>Adjusted % w/o Unit 101</t>
  </si>
  <si>
    <t>Total</t>
  </si>
  <si>
    <t>Total X 12</t>
  </si>
  <si>
    <t>w/o unit 101</t>
  </si>
  <si>
    <t>% w/o Unit 101</t>
  </si>
  <si>
    <t>2013 Parking</t>
  </si>
  <si>
    <t>Note</t>
  </si>
  <si>
    <t>N/A</t>
  </si>
  <si>
    <t>EFT</t>
  </si>
  <si>
    <t>coupons</t>
  </si>
  <si>
    <t>coupon</t>
  </si>
  <si>
    <t>Unit 101 Assessment</t>
  </si>
  <si>
    <t>DR</t>
  </si>
  <si>
    <t>CR</t>
  </si>
  <si>
    <t>Unit 101 Parking</t>
  </si>
  <si>
    <t>% of ownership</t>
  </si>
  <si>
    <t>unit count</t>
  </si>
  <si>
    <t>2019 Parking</t>
  </si>
  <si>
    <t>Monthly Assessment 2019</t>
  </si>
  <si>
    <t>Monthly Assessment + Parking        2019</t>
  </si>
  <si>
    <t>2020 Parking</t>
  </si>
  <si>
    <t>Monthly Assessment 2020</t>
  </si>
  <si>
    <t>Monthly Assessment + Parking        2020</t>
  </si>
  <si>
    <t>2021 Parking</t>
  </si>
  <si>
    <t>Monthly Assessment 2021</t>
  </si>
  <si>
    <t>Monthly Assessment + Parking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</si>
</sst>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00"/>
    <numFmt numFmtId="165" formatCode="0.000000"/>
    <numFmt numFmtId="166" formatCode="0.0000000000000000"/>
  </numFmts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/>
    <xf numFmtId="4" fontId="0" fillId="0" borderId="1" xfId="0" applyNumberFormat="1" applyBorder="1"/>
    <xf numFmtId="44" fontId="0" fillId="0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/>
    <xf numFmtId="4" fontId="1" fillId="0" borderId="1" xfId="0" applyNumberFormat="1" applyFont="1" applyBorder="1"/>
    <xf numFmtId="44" fontId="1" fillId="0" borderId="1" xfId="0" applyNumberFormat="1" applyFont="1" applyFill="1" applyBorder="1"/>
    <xf numFmtId="4" fontId="1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65" fontId="0" fillId="2" borderId="0" xfId="0" applyNumberFormat="1" applyFill="1"/>
    <xf numFmtId="4" fontId="0" fillId="0" borderId="0" xfId="0" applyNumberFormat="1"/>
    <xf numFmtId="0" fontId="0" fillId="0" borderId="0" xfId="0" applyFill="1"/>
    <xf numFmtId="0" fontId="6" fillId="0" borderId="0" xfId="0" applyFont="1"/>
    <xf numFmtId="44" fontId="0" fillId="0" borderId="0" xfId="0" applyNumberFormat="1" applyFill="1" applyAlignment="1">
      <alignment horizontal="right"/>
    </xf>
    <xf numFmtId="4" fontId="7" fillId="0" borderId="0" xfId="0" applyNumberFormat="1" applyFont="1" applyAlignment="1">
      <alignment horizontal="center"/>
    </xf>
    <xf numFmtId="44" fontId="6" fillId="0" borderId="0" xfId="0" applyNumberFormat="1" applyFont="1" applyFill="1" applyAlignment="1">
      <alignment horizontal="right"/>
    </xf>
    <xf numFmtId="0" fontId="6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8" fillId="0" borderId="1" xfId="0" applyNumberFormat="1" applyFont="1" applyBorder="1"/>
    <xf numFmtId="44" fontId="9" fillId="0" borderId="1" xfId="0" applyNumberFormat="1" applyFont="1" applyFill="1" applyBorder="1"/>
    <xf numFmtId="4" fontId="9" fillId="0" borderId="1" xfId="0" applyNumberFormat="1" applyFont="1" applyBorder="1"/>
    <xf numFmtId="4" fontId="9" fillId="0" borderId="0" xfId="0" applyNumberFormat="1" applyFont="1" applyBorder="1"/>
    <xf numFmtId="0" fontId="6" fillId="3" borderId="1" xfId="0" applyFont="1" applyFill="1" applyBorder="1" applyAlignment="1">
      <alignment horizontal="right"/>
    </xf>
    <xf numFmtId="166" fontId="0" fillId="0" borderId="0" xfId="0" applyNumberFormat="1"/>
    <xf numFmtId="4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44" fontId="0" fillId="4" borderId="1" xfId="0" applyNumberFormat="1" applyFill="1" applyBorder="1"/>
    <xf numFmtId="4" fontId="1" fillId="4" borderId="1" xfId="0" applyNumberFormat="1" applyFont="1" applyFill="1" applyBorder="1"/>
    <xf numFmtId="44" fontId="1" fillId="4" borderId="1" xfId="0" applyNumberFormat="1" applyFont="1" applyFill="1" applyBorder="1"/>
    <xf numFmtId="0" fontId="1" fillId="4" borderId="1" xfId="0" applyFont="1" applyFill="1" applyBorder="1"/>
    <xf numFmtId="44" fontId="3" fillId="4" borderId="1" xfId="0" applyNumberFormat="1" applyFont="1" applyFill="1" applyBorder="1" applyAlignment="1">
      <alignment horizontal="left"/>
    </xf>
    <xf numFmtId="0" fontId="0" fillId="4" borderId="0" xfId="0" applyFill="1" applyBorder="1"/>
    <xf numFmtId="44" fontId="0" fillId="4" borderId="0" xfId="0" applyNumberFormat="1" applyFill="1"/>
    <xf numFmtId="0" fontId="0" fillId="4" borderId="0" xfId="0" applyFill="1"/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/>
    <xf numFmtId="44" fontId="6" fillId="4" borderId="1" xfId="0" applyNumberFormat="1" applyFont="1" applyFill="1" applyBorder="1"/>
    <xf numFmtId="4" fontId="6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Alignment="1">
      <alignment horizontal="left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26F-2BAB-4AC4-83BB-B8DF60B2A042}">
  <dimension ref="A1:L78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2" sqref="A82"/>
    </sheetView>
  </sheetViews>
  <sheetFormatPr baseColWidth="10" defaultColWidth="8.83203125" defaultRowHeight="13" x14ac:dyDescent="0.15"/>
  <cols>
    <col min="1" max="1" width="44.5" style="24" customWidth="1"/>
    <col min="2" max="2" width="0.1640625" style="63" hidden="1" customWidth="1"/>
    <col min="3" max="3" width="14.33203125" style="26" hidden="1" customWidth="1"/>
    <col min="4" max="4" width="9.5" style="51" hidden="1" customWidth="1"/>
    <col min="5" max="5" width="13.33203125" style="28" hidden="1" customWidth="1"/>
    <col min="6" max="6" width="12.83203125" style="27" hidden="1" customWidth="1"/>
    <col min="7" max="7" width="31.6640625" style="27" customWidth="1"/>
    <col min="8" max="8" width="0" hidden="1" customWidth="1"/>
    <col min="9" max="9" width="9" hidden="1" customWidth="1"/>
    <col min="10" max="10" width="0.1640625" customWidth="1"/>
    <col min="11" max="12" width="8.83203125" hidden="1" customWidth="1"/>
  </cols>
  <sheetData>
    <row r="1" spans="1:12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24</v>
      </c>
      <c r="F1" s="5" t="s">
        <v>25</v>
      </c>
      <c r="G1" s="5" t="s">
        <v>26</v>
      </c>
      <c r="H1" s="5" t="s">
        <v>7</v>
      </c>
    </row>
    <row r="2" spans="1:12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>
        <v>523.44000000000005</v>
      </c>
      <c r="H2" s="11" t="s">
        <v>8</v>
      </c>
    </row>
    <row r="3" spans="1:12" x14ac:dyDescent="0.15">
      <c r="A3" s="7">
        <v>102</v>
      </c>
      <c r="B3" s="59">
        <v>0.77839999999999998</v>
      </c>
      <c r="C3" s="8">
        <f t="shared" ref="C3:C34" si="0">(100/$B$82)*B3</f>
        <v>0.78891625366130502</v>
      </c>
      <c r="D3" s="44"/>
      <c r="E3" s="37"/>
      <c r="F3" s="38">
        <f>ROUND(((436270*C3/100)/12),2)</f>
        <v>286.82</v>
      </c>
      <c r="G3" s="9">
        <f t="shared" ref="G3:G66" si="1">F3+E3</f>
        <v>286.82</v>
      </c>
      <c r="H3" s="40" t="s">
        <v>11</v>
      </c>
      <c r="L3" s="64">
        <f>(F3/'AW2020'!F3)-1</f>
        <v>-9.9991863576845641E-2</v>
      </c>
    </row>
    <row r="4" spans="1:12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ref="F4:F67" si="2">ROUND(((436270*C4/100)/12),2)</f>
        <v>347.36</v>
      </c>
      <c r="G4" s="9">
        <f t="shared" si="1"/>
        <v>370.65424999999999</v>
      </c>
      <c r="H4" s="40" t="s">
        <v>11</v>
      </c>
      <c r="L4" s="64">
        <f>(F4/'AW2020'!F4)-1</f>
        <v>-9.9992496013595389E-2</v>
      </c>
    </row>
    <row r="5" spans="1:12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2"/>
        <v>756.03</v>
      </c>
      <c r="G5" s="9">
        <f t="shared" si="1"/>
        <v>794.85374999999999</v>
      </c>
      <c r="H5" s="40" t="s">
        <v>11</v>
      </c>
      <c r="L5" s="64">
        <f>(F5/'AW2020'!F5)-1</f>
        <v>-9.9997252945330461E-2</v>
      </c>
    </row>
    <row r="6" spans="1:12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2"/>
        <v>559.26</v>
      </c>
      <c r="G6" s="9">
        <f t="shared" si="1"/>
        <v>598.08375000000001</v>
      </c>
      <c r="H6" s="40" t="s">
        <v>11</v>
      </c>
      <c r="L6" s="64">
        <f>(F6/'AW2020'!F6)-1</f>
        <v>-0.10000718707309331</v>
      </c>
    </row>
    <row r="7" spans="1:12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2"/>
        <v>544.12</v>
      </c>
      <c r="G7" s="9">
        <f t="shared" si="1"/>
        <v>567.41425000000004</v>
      </c>
      <c r="H7" s="40" t="s">
        <v>11</v>
      </c>
      <c r="L7" s="64">
        <f>(F7/'AW2020'!F7)-1</f>
        <v>-0.10000054604285114</v>
      </c>
    </row>
    <row r="8" spans="1:12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2"/>
        <v>407.9</v>
      </c>
      <c r="G8" s="9">
        <f t="shared" si="1"/>
        <v>446.72375</v>
      </c>
      <c r="H8" s="40" t="s">
        <v>11</v>
      </c>
      <c r="L8" s="64">
        <f>(F8/'AW2020'!F8)-1</f>
        <v>-9.9992940718894197E-2</v>
      </c>
    </row>
    <row r="9" spans="1:12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2"/>
        <v>309.51</v>
      </c>
      <c r="G9" s="9">
        <f t="shared" si="1"/>
        <v>332.80424999999997</v>
      </c>
      <c r="H9" s="40" t="s">
        <v>11</v>
      </c>
      <c r="L9" s="64">
        <f>(F9/'AW2020'!F9)-1</f>
        <v>-0.10001508392483216</v>
      </c>
    </row>
    <row r="10" spans="1:12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2"/>
        <v>301.95999999999998</v>
      </c>
      <c r="G10" s="9">
        <f t="shared" si="1"/>
        <v>301.95999999999998</v>
      </c>
      <c r="H10" s="40" t="s">
        <v>11</v>
      </c>
      <c r="L10" s="64">
        <f>(F10/'AW2020'!F10)-1</f>
        <v>-0.10000459890943203</v>
      </c>
    </row>
    <row r="11" spans="1:12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2"/>
        <v>385.2</v>
      </c>
      <c r="G11" s="9">
        <f t="shared" si="1"/>
        <v>408.49424999999997</v>
      </c>
      <c r="H11" s="40" t="s">
        <v>11</v>
      </c>
      <c r="L11" s="64">
        <f>(F11/'AW2020'!F11)-1</f>
        <v>-9.999771071642205E-2</v>
      </c>
    </row>
    <row r="12" spans="1:12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2"/>
        <v>435.2</v>
      </c>
      <c r="G12" s="9">
        <f t="shared" si="1"/>
        <v>474.02375000000001</v>
      </c>
      <c r="H12" s="40" t="s">
        <v>11</v>
      </c>
      <c r="L12" s="64">
        <f>(F12/'AW2020'!F12)-1</f>
        <v>-0.10000095496792305</v>
      </c>
    </row>
    <row r="13" spans="1:12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2"/>
        <v>403.33</v>
      </c>
      <c r="G13" s="9">
        <f t="shared" si="1"/>
        <v>442.15375</v>
      </c>
      <c r="H13" s="40" t="s">
        <v>11</v>
      </c>
      <c r="L13" s="64">
        <f>(F13/'AW2020'!F13)-1</f>
        <v>-9.9995016941864079E-2</v>
      </c>
    </row>
    <row r="14" spans="1:12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2"/>
        <v>294.41000000000003</v>
      </c>
      <c r="G14" s="9">
        <f t="shared" si="1"/>
        <v>333.23375000000004</v>
      </c>
      <c r="H14" s="33" t="s">
        <v>9</v>
      </c>
      <c r="L14" s="64">
        <f>(F14/'AW2020'!F14)-1</f>
        <v>-9.9993575864455342E-2</v>
      </c>
    </row>
    <row r="15" spans="1:12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2"/>
        <v>529.01</v>
      </c>
      <c r="G15" s="9">
        <f t="shared" si="1"/>
        <v>552.30425000000002</v>
      </c>
      <c r="H15" s="33" t="s">
        <v>9</v>
      </c>
      <c r="L15" s="64">
        <f>(F15/'AW2020'!F15)-1</f>
        <v>-0.10000517396119901</v>
      </c>
    </row>
    <row r="16" spans="1:12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2"/>
        <v>767.38</v>
      </c>
      <c r="G16" s="9">
        <f t="shared" si="1"/>
        <v>806.20375000000001</v>
      </c>
      <c r="H16" s="40" t="s">
        <v>11</v>
      </c>
      <c r="L16" s="64">
        <f>(F16/'AW2020'!F16)-1</f>
        <v>-9.9995991976213894E-2</v>
      </c>
    </row>
    <row r="17" spans="1:12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2"/>
        <v>566.85</v>
      </c>
      <c r="G17" s="9">
        <f t="shared" si="1"/>
        <v>605.67375000000004</v>
      </c>
      <c r="H17" s="33" t="s">
        <v>9</v>
      </c>
      <c r="L17" s="64">
        <f>(F17/'AW2020'!F17)-1</f>
        <v>-0.10000787119541377</v>
      </c>
    </row>
    <row r="18" spans="1:12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2"/>
        <v>551.71</v>
      </c>
      <c r="G18" s="9">
        <f t="shared" si="1"/>
        <v>598.29849999999999</v>
      </c>
      <c r="H18" s="33" t="s">
        <v>9</v>
      </c>
      <c r="L18" s="64">
        <f>(F18/'AW2020'!F18)-1</f>
        <v>-0.10000134031186902</v>
      </c>
    </row>
    <row r="19" spans="1:12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2"/>
        <v>411.69</v>
      </c>
      <c r="G19" s="9">
        <f t="shared" si="1"/>
        <v>411.69</v>
      </c>
      <c r="H19" s="40" t="s">
        <v>11</v>
      </c>
      <c r="L19" s="64">
        <f>(F19/'AW2020'!F19)-1</f>
        <v>-0.10000447353212616</v>
      </c>
    </row>
    <row r="20" spans="1:12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2"/>
        <v>311.8</v>
      </c>
      <c r="G20" s="9">
        <f t="shared" si="1"/>
        <v>311.8</v>
      </c>
      <c r="H20" s="33" t="s">
        <v>9</v>
      </c>
      <c r="L20" s="64">
        <f>(F20/'AW2020'!F20)-1</f>
        <v>-9.9999146495624691E-2</v>
      </c>
    </row>
    <row r="21" spans="1:12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2"/>
        <v>304.25</v>
      </c>
      <c r="G21" s="9">
        <f t="shared" si="1"/>
        <v>304.25</v>
      </c>
      <c r="H21" s="40" t="s">
        <v>11</v>
      </c>
      <c r="L21" s="64">
        <f>(F21/'AW2020'!F21)-1</f>
        <v>-9.998834452466776E-2</v>
      </c>
    </row>
    <row r="22" spans="1:12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2"/>
        <v>388.99</v>
      </c>
      <c r="G22" s="9">
        <f t="shared" si="1"/>
        <v>427.81375000000003</v>
      </c>
      <c r="H22" s="33" t="s">
        <v>9</v>
      </c>
      <c r="L22" s="64">
        <f>(F22/'AW2020'!F22)-1</f>
        <v>-0.10000986992950311</v>
      </c>
    </row>
    <row r="23" spans="1:12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2"/>
        <v>438.33</v>
      </c>
      <c r="G23" s="9">
        <f t="shared" si="1"/>
        <v>461.62424999999996</v>
      </c>
      <c r="H23" s="40" t="s">
        <v>11</v>
      </c>
      <c r="L23" s="64">
        <f>(F23/'AW2020'!F23)-1</f>
        <v>-0.1000050524002446</v>
      </c>
    </row>
    <row r="24" spans="1:12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2"/>
        <v>410.03</v>
      </c>
      <c r="G24" s="55">
        <f t="shared" si="1"/>
        <v>472.14424999999994</v>
      </c>
      <c r="H24" s="33" t="s">
        <v>9</v>
      </c>
      <c r="L24" s="64">
        <f>(F24/'AW2020'!F24)-1</f>
        <v>-0.10000862452906167</v>
      </c>
    </row>
    <row r="25" spans="1:12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2"/>
        <v>296.66000000000003</v>
      </c>
      <c r="G25" s="9">
        <f t="shared" si="1"/>
        <v>335.48375000000004</v>
      </c>
      <c r="H25" s="40" t="s">
        <v>11</v>
      </c>
      <c r="L25" s="64">
        <f>(F25/'AW2020'!F25)-1</f>
        <v>-9.9986555168966373E-2</v>
      </c>
    </row>
    <row r="26" spans="1:12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2"/>
        <v>536.57000000000005</v>
      </c>
      <c r="G26" s="9">
        <f t="shared" si="1"/>
        <v>575.39375000000007</v>
      </c>
      <c r="H26" s="40" t="s">
        <v>11</v>
      </c>
      <c r="L26" s="64">
        <f>(F26/'AW2020'!F26)-1</f>
        <v>-9.9994440771115634E-2</v>
      </c>
    </row>
    <row r="27" spans="1:12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2"/>
        <v>778.76</v>
      </c>
      <c r="G27" s="9">
        <f t="shared" si="1"/>
        <v>856.40750000000003</v>
      </c>
      <c r="H27" s="33" t="s">
        <v>9</v>
      </c>
      <c r="L27" s="64">
        <f>(F27/'AW2020'!F27)-1</f>
        <v>-0.10000268100249621</v>
      </c>
    </row>
    <row r="28" spans="1:12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2"/>
        <v>574.41</v>
      </c>
      <c r="G28" s="9">
        <f t="shared" si="1"/>
        <v>613.23374999999999</v>
      </c>
      <c r="H28" s="33" t="s">
        <v>9</v>
      </c>
      <c r="L28" s="64">
        <f>(F28/'AW2020'!F28)-1</f>
        <v>-9.9997809636173107E-2</v>
      </c>
    </row>
    <row r="29" spans="1:12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2"/>
        <v>559.26</v>
      </c>
      <c r="G29" s="9">
        <f t="shared" si="1"/>
        <v>598.08375000000001</v>
      </c>
      <c r="H29" s="33" t="s">
        <v>9</v>
      </c>
      <c r="L29" s="64">
        <f>(F29/'AW2020'!F29)-1</f>
        <v>-0.10000718707309331</v>
      </c>
    </row>
    <row r="30" spans="1:12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2"/>
        <v>415.49</v>
      </c>
      <c r="G30" s="9">
        <f t="shared" si="1"/>
        <v>477.608</v>
      </c>
      <c r="H30" s="40" t="s">
        <v>11</v>
      </c>
      <c r="L30" s="64">
        <f>(F30/'AW2020'!F30)-1</f>
        <v>-9.9994134341343743E-2</v>
      </c>
    </row>
    <row r="31" spans="1:12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2"/>
        <v>314.08</v>
      </c>
      <c r="G31" s="9">
        <f t="shared" si="1"/>
        <v>314.08</v>
      </c>
      <c r="H31" s="40" t="s">
        <v>11</v>
      </c>
      <c r="L31" s="64">
        <f>(F31/'AW2020'!F31)-1</f>
        <v>-0.10001209564536673</v>
      </c>
    </row>
    <row r="32" spans="1:12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2"/>
        <v>306.49</v>
      </c>
      <c r="G32" s="9">
        <f t="shared" si="1"/>
        <v>306.49</v>
      </c>
      <c r="H32" s="33" t="s">
        <v>9</v>
      </c>
      <c r="L32" s="64">
        <f>(F32/'AW2020'!F32)-1</f>
        <v>-0.10001095193631548</v>
      </c>
    </row>
    <row r="33" spans="1:12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2"/>
        <v>392.79</v>
      </c>
      <c r="G33" s="9">
        <f t="shared" si="1"/>
        <v>416.08425</v>
      </c>
      <c r="H33" s="40" t="s">
        <v>11</v>
      </c>
      <c r="L33" s="64">
        <f>(F33/'AW2020'!F33)-1</f>
        <v>-9.9998881135488715E-2</v>
      </c>
    </row>
    <row r="34" spans="1:12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2"/>
        <v>306.49</v>
      </c>
      <c r="G34" s="9">
        <f t="shared" si="1"/>
        <v>306.49</v>
      </c>
      <c r="H34" s="40" t="s">
        <v>11</v>
      </c>
      <c r="L34" s="64">
        <f>(F34/'AW2020'!F34)-1</f>
        <v>-0.10001095193631548</v>
      </c>
    </row>
    <row r="35" spans="1:12" x14ac:dyDescent="0.15">
      <c r="A35" s="7">
        <v>409</v>
      </c>
      <c r="B35" s="59">
        <v>1.4973000000000001</v>
      </c>
      <c r="C35" s="8">
        <f t="shared" ref="C35:C66" si="4">(100/$B$82)*B35</f>
        <v>1.5175286569977802</v>
      </c>
      <c r="D35" s="44">
        <v>36.975000000000001</v>
      </c>
      <c r="E35" s="37">
        <f t="shared" si="3"/>
        <v>38.823750000000004</v>
      </c>
      <c r="F35" s="38">
        <f t="shared" si="2"/>
        <v>551.71</v>
      </c>
      <c r="G35" s="9">
        <f t="shared" si="1"/>
        <v>590.53375000000005</v>
      </c>
      <c r="H35" s="33" t="s">
        <v>9</v>
      </c>
      <c r="L35" s="64">
        <f>(F35/'AW2020'!F35)-1</f>
        <v>-0.10000134031186902</v>
      </c>
    </row>
    <row r="36" spans="1:12" x14ac:dyDescent="0.15">
      <c r="A36" s="7">
        <v>410</v>
      </c>
      <c r="B36" s="59">
        <v>0.81130000000000002</v>
      </c>
      <c r="C36" s="8">
        <f t="shared" si="4"/>
        <v>0.82226073560562285</v>
      </c>
      <c r="D36" s="44">
        <v>0</v>
      </c>
      <c r="E36" s="37">
        <f t="shared" si="3"/>
        <v>0</v>
      </c>
      <c r="F36" s="38">
        <f t="shared" si="2"/>
        <v>298.94</v>
      </c>
      <c r="G36" s="9">
        <f t="shared" si="1"/>
        <v>298.94</v>
      </c>
      <c r="H36" s="33" t="s">
        <v>9</v>
      </c>
      <c r="L36" s="64">
        <f>(F36/'AW2020'!F36)-1</f>
        <v>-0.10000025653894684</v>
      </c>
    </row>
    <row r="37" spans="1:12" x14ac:dyDescent="0.15">
      <c r="A37" s="7">
        <v>411</v>
      </c>
      <c r="B37" s="59">
        <v>1.4766999999999999</v>
      </c>
      <c r="C37" s="8">
        <f t="shared" si="4"/>
        <v>1.4966503491542256</v>
      </c>
      <c r="D37" s="44">
        <v>44.37</v>
      </c>
      <c r="E37" s="37">
        <f t="shared" si="3"/>
        <v>46.588499999999996</v>
      </c>
      <c r="F37" s="38">
        <f t="shared" si="2"/>
        <v>544.12</v>
      </c>
      <c r="G37" s="9">
        <f t="shared" si="1"/>
        <v>590.70849999999996</v>
      </c>
      <c r="H37" s="40" t="s">
        <v>11</v>
      </c>
      <c r="L37" s="64">
        <f>(F37/'AW2020'!F37)-1</f>
        <v>-0.10000054604285114</v>
      </c>
    </row>
    <row r="38" spans="1:12" x14ac:dyDescent="0.15">
      <c r="A38" s="7">
        <v>501</v>
      </c>
      <c r="B38" s="59">
        <v>2.1442999999999999</v>
      </c>
      <c r="C38" s="8">
        <f t="shared" si="4"/>
        <v>2.1732696848997128</v>
      </c>
      <c r="D38" s="44">
        <v>44.37</v>
      </c>
      <c r="E38" s="37">
        <f t="shared" si="3"/>
        <v>46.588499999999996</v>
      </c>
      <c r="F38" s="38">
        <f t="shared" si="2"/>
        <v>790.11</v>
      </c>
      <c r="G38" s="9">
        <f t="shared" si="1"/>
        <v>836.69849999999997</v>
      </c>
      <c r="H38" s="40" t="s">
        <v>11</v>
      </c>
      <c r="L38" s="64">
        <f>(F38/'AW2020'!F38)-1</f>
        <v>-0.1000013783496756</v>
      </c>
    </row>
    <row r="39" spans="1:12" x14ac:dyDescent="0.15">
      <c r="A39" s="7">
        <v>502</v>
      </c>
      <c r="B39" s="59">
        <v>1.5793999999999999</v>
      </c>
      <c r="C39" s="8">
        <f t="shared" si="4"/>
        <v>1.6007378353451505</v>
      </c>
      <c r="D39" s="44">
        <v>36.975000000000001</v>
      </c>
      <c r="E39" s="37">
        <f t="shared" si="3"/>
        <v>38.823750000000004</v>
      </c>
      <c r="F39" s="38">
        <f t="shared" si="2"/>
        <v>581.96</v>
      </c>
      <c r="G39" s="9">
        <f t="shared" si="1"/>
        <v>620.78375000000005</v>
      </c>
      <c r="H39" s="33" t="s">
        <v>9</v>
      </c>
      <c r="L39" s="64">
        <f>(F39/'AW2020'!F39)-1</f>
        <v>-0.10000347418792543</v>
      </c>
    </row>
    <row r="40" spans="1:12" x14ac:dyDescent="0.15">
      <c r="A40" s="7">
        <v>503</v>
      </c>
      <c r="B40" s="59">
        <v>1.5384</v>
      </c>
      <c r="C40" s="8">
        <f t="shared" si="4"/>
        <v>1.55918392167594</v>
      </c>
      <c r="D40" s="44">
        <v>36.975000000000001</v>
      </c>
      <c r="E40" s="37">
        <f t="shared" si="3"/>
        <v>38.823750000000004</v>
      </c>
      <c r="F40" s="38">
        <f t="shared" si="2"/>
        <v>566.85</v>
      </c>
      <c r="G40" s="9">
        <f t="shared" si="1"/>
        <v>605.67375000000004</v>
      </c>
      <c r="H40" s="33" t="s">
        <v>9</v>
      </c>
      <c r="L40" s="64">
        <f>(F40/'AW2020'!F40)-1</f>
        <v>-0.10000787119541377</v>
      </c>
    </row>
    <row r="41" spans="1:12" x14ac:dyDescent="0.15">
      <c r="A41" s="7">
        <v>504</v>
      </c>
      <c r="B41" s="59">
        <v>1.1378999999999999</v>
      </c>
      <c r="C41" s="8">
        <f t="shared" si="4"/>
        <v>1.1532731308340172</v>
      </c>
      <c r="D41" s="44">
        <v>36.975000000000001</v>
      </c>
      <c r="E41" s="37">
        <f t="shared" si="3"/>
        <v>38.823750000000004</v>
      </c>
      <c r="F41" s="38">
        <f t="shared" si="2"/>
        <v>419.28</v>
      </c>
      <c r="G41" s="9">
        <f t="shared" si="1"/>
        <v>458.10374999999999</v>
      </c>
      <c r="H41" s="40" t="s">
        <v>11</v>
      </c>
      <c r="L41" s="64">
        <f>(F41/'AW2020'!F41)-1</f>
        <v>-0.10000544756562779</v>
      </c>
    </row>
    <row r="42" spans="1:12" x14ac:dyDescent="0.15">
      <c r="A42" s="7">
        <v>505</v>
      </c>
      <c r="B42" s="59">
        <v>0.85850000000000004</v>
      </c>
      <c r="C42" s="8">
        <f t="shared" si="4"/>
        <v>0.87009841182968972</v>
      </c>
      <c r="D42" s="44">
        <v>36.975000000000001</v>
      </c>
      <c r="E42" s="37">
        <f t="shared" si="3"/>
        <v>38.823750000000004</v>
      </c>
      <c r="F42" s="38">
        <f t="shared" si="2"/>
        <v>316.33</v>
      </c>
      <c r="G42" s="9">
        <f t="shared" si="1"/>
        <v>355.15375</v>
      </c>
      <c r="H42" s="33" t="s">
        <v>9</v>
      </c>
      <c r="L42" s="64">
        <f>(F42/'AW2020'!F42)-1</f>
        <v>-0.10000538005701287</v>
      </c>
    </row>
    <row r="43" spans="1:12" x14ac:dyDescent="0.15">
      <c r="A43" s="7">
        <v>506</v>
      </c>
      <c r="B43" s="59">
        <v>0.83799999999999997</v>
      </c>
      <c r="C43" s="8">
        <f t="shared" si="4"/>
        <v>0.84932145499508427</v>
      </c>
      <c r="D43" s="44">
        <v>0</v>
      </c>
      <c r="E43" s="37">
        <f t="shared" si="3"/>
        <v>0</v>
      </c>
      <c r="F43" s="38">
        <f t="shared" si="2"/>
        <v>308.77999999999997</v>
      </c>
      <c r="G43" s="9">
        <f t="shared" si="1"/>
        <v>308.77999999999997</v>
      </c>
      <c r="H43" s="40" t="s">
        <v>11</v>
      </c>
      <c r="L43" s="64">
        <f>(F43/'AW2020'!F43)-1</f>
        <v>-9.9994889126928332E-2</v>
      </c>
    </row>
    <row r="44" spans="1:12" x14ac:dyDescent="0.15">
      <c r="A44" s="7">
        <v>507</v>
      </c>
      <c r="B44" s="59">
        <v>1.0762</v>
      </c>
      <c r="C44" s="8">
        <f t="shared" si="4"/>
        <v>1.090739558312303</v>
      </c>
      <c r="D44" s="44">
        <v>36.975000000000001</v>
      </c>
      <c r="E44" s="37">
        <f t="shared" si="3"/>
        <v>38.823750000000004</v>
      </c>
      <c r="F44" s="38">
        <f t="shared" si="2"/>
        <v>396.55</v>
      </c>
      <c r="G44" s="9">
        <f t="shared" si="1"/>
        <v>435.37375000000003</v>
      </c>
      <c r="H44" s="33" t="s">
        <v>9</v>
      </c>
      <c r="L44" s="64">
        <f>(F44/'AW2020'!F44)-1</f>
        <v>-9.9995257460864018E-2</v>
      </c>
    </row>
    <row r="45" spans="1:12" x14ac:dyDescent="0.15">
      <c r="A45" s="7">
        <v>508</v>
      </c>
      <c r="B45" s="59">
        <v>0.83799999999999997</v>
      </c>
      <c r="C45" s="8">
        <f t="shared" si="4"/>
        <v>0.84932145499508427</v>
      </c>
      <c r="D45" s="44">
        <v>22.184999999999999</v>
      </c>
      <c r="E45" s="37">
        <f t="shared" si="3"/>
        <v>23.294249999999998</v>
      </c>
      <c r="F45" s="38">
        <f t="shared" si="2"/>
        <v>308.77999999999997</v>
      </c>
      <c r="G45" s="9">
        <f t="shared" si="1"/>
        <v>332.07424999999995</v>
      </c>
      <c r="H45" s="40" t="s">
        <v>11</v>
      </c>
      <c r="L45" s="64">
        <f>(F45/'AW2020'!F45)-1</f>
        <v>-9.9994889126928332E-2</v>
      </c>
    </row>
    <row r="46" spans="1:12" x14ac:dyDescent="0.15">
      <c r="A46" s="7">
        <v>509</v>
      </c>
      <c r="B46" s="59">
        <v>1.5178</v>
      </c>
      <c r="C46" s="8">
        <f t="shared" si="4"/>
        <v>1.5383056138323854</v>
      </c>
      <c r="D46" s="44">
        <v>22.184999999999999</v>
      </c>
      <c r="E46" s="37">
        <f t="shared" si="3"/>
        <v>23.294249999999998</v>
      </c>
      <c r="F46" s="38">
        <f t="shared" si="2"/>
        <v>559.26</v>
      </c>
      <c r="G46" s="9">
        <f t="shared" si="1"/>
        <v>582.55425000000002</v>
      </c>
      <c r="H46" s="40" t="s">
        <v>11</v>
      </c>
      <c r="L46" s="64">
        <f>(F46/'AW2020'!F46)-1</f>
        <v>-0.10000718707309331</v>
      </c>
    </row>
    <row r="47" spans="1:12" x14ac:dyDescent="0.15">
      <c r="A47" s="7">
        <v>510</v>
      </c>
      <c r="B47" s="59">
        <v>0.81740000000000002</v>
      </c>
      <c r="C47" s="8">
        <f t="shared" si="4"/>
        <v>0.82844314715152978</v>
      </c>
      <c r="D47" s="44">
        <v>22.184999999999999</v>
      </c>
      <c r="E47" s="37">
        <f t="shared" si="3"/>
        <v>23.294249999999998</v>
      </c>
      <c r="F47" s="38">
        <f t="shared" si="2"/>
        <v>301.19</v>
      </c>
      <c r="G47" s="9">
        <f t="shared" si="1"/>
        <v>324.48424999999997</v>
      </c>
      <c r="H47" s="40" t="s">
        <v>11</v>
      </c>
      <c r="L47" s="64">
        <f>(F47/'AW2020'!F47)-1</f>
        <v>-9.9993291633083681E-2</v>
      </c>
    </row>
    <row r="48" spans="1:12" x14ac:dyDescent="0.15">
      <c r="A48" s="7">
        <v>511</v>
      </c>
      <c r="B48" s="59">
        <v>1.4973000000000001</v>
      </c>
      <c r="C48" s="8">
        <f t="shared" si="4"/>
        <v>1.5175286569977802</v>
      </c>
      <c r="D48" s="44">
        <v>22.184999999999999</v>
      </c>
      <c r="E48" s="37">
        <f t="shared" si="3"/>
        <v>23.294249999999998</v>
      </c>
      <c r="F48" s="38">
        <f t="shared" si="2"/>
        <v>551.71</v>
      </c>
      <c r="G48" s="9">
        <f t="shared" si="1"/>
        <v>575.00425000000007</v>
      </c>
      <c r="H48" s="40" t="s">
        <v>11</v>
      </c>
      <c r="L48" s="64">
        <f>(F48/'AW2020'!F48)-1</f>
        <v>-0.10000134031186902</v>
      </c>
    </row>
    <row r="49" spans="1:12" x14ac:dyDescent="0.15">
      <c r="A49" s="7">
        <v>601</v>
      </c>
      <c r="B49" s="59">
        <v>2.1751</v>
      </c>
      <c r="C49" s="8">
        <f t="shared" si="4"/>
        <v>2.2044857956560953</v>
      </c>
      <c r="D49" s="44">
        <v>36.975000000000001</v>
      </c>
      <c r="E49" s="37">
        <f t="shared" si="3"/>
        <v>38.823750000000004</v>
      </c>
      <c r="F49" s="38">
        <f t="shared" si="2"/>
        <v>801.46</v>
      </c>
      <c r="G49" s="9">
        <f t="shared" si="1"/>
        <v>840.28375000000005</v>
      </c>
      <c r="H49" s="40" t="s">
        <v>11</v>
      </c>
      <c r="L49" s="64">
        <f>(F49/'AW2020'!F49)-1</f>
        <v>-0.10000011258868247</v>
      </c>
    </row>
    <row r="50" spans="1:12" x14ac:dyDescent="0.15">
      <c r="A50" s="7">
        <v>602</v>
      </c>
      <c r="B50" s="59">
        <v>1.6</v>
      </c>
      <c r="C50" s="8">
        <f t="shared" si="4"/>
        <v>1.6216161431887053</v>
      </c>
      <c r="D50" s="44">
        <v>22.184999999999999</v>
      </c>
      <c r="E50" s="37">
        <f t="shared" si="3"/>
        <v>23.294249999999998</v>
      </c>
      <c r="F50" s="38">
        <f t="shared" si="2"/>
        <v>589.54999999999995</v>
      </c>
      <c r="G50" s="9">
        <f t="shared" si="1"/>
        <v>612.84424999999999</v>
      </c>
      <c r="H50" s="33" t="s">
        <v>9</v>
      </c>
      <c r="L50" s="64">
        <f>(F50/'AW2020'!F50)-1</f>
        <v>-0.10000417977493314</v>
      </c>
    </row>
    <row r="51" spans="1:12" x14ac:dyDescent="0.15">
      <c r="A51" s="7">
        <v>603</v>
      </c>
      <c r="B51" s="59">
        <v>1.5589</v>
      </c>
      <c r="C51" s="8">
        <f t="shared" si="4"/>
        <v>1.5799608785105452</v>
      </c>
      <c r="D51" s="44">
        <v>36.975000000000001</v>
      </c>
      <c r="E51" s="37">
        <f t="shared" si="3"/>
        <v>38.823750000000004</v>
      </c>
      <c r="F51" s="38">
        <f t="shared" si="2"/>
        <v>574.41</v>
      </c>
      <c r="G51" s="9">
        <f t="shared" si="1"/>
        <v>613.23374999999999</v>
      </c>
      <c r="H51" s="33" t="s">
        <v>9</v>
      </c>
      <c r="L51" s="64">
        <f>(F51/'AW2020'!F51)-1</f>
        <v>-9.9997809636173107E-2</v>
      </c>
    </row>
    <row r="52" spans="1:12" x14ac:dyDescent="0.15">
      <c r="A52" s="7">
        <v>604</v>
      </c>
      <c r="B52" s="59">
        <v>1.1480999999999999</v>
      </c>
      <c r="C52" s="8">
        <f t="shared" si="4"/>
        <v>1.1636109337468452</v>
      </c>
      <c r="D52" s="44">
        <v>73.95</v>
      </c>
      <c r="E52" s="37">
        <f>D52*5%+D52-38.82</f>
        <v>38.827500000000008</v>
      </c>
      <c r="F52" s="38">
        <f t="shared" si="2"/>
        <v>423.04</v>
      </c>
      <c r="G52" s="9">
        <f t="shared" si="1"/>
        <v>461.86750000000001</v>
      </c>
      <c r="H52" s="40" t="s">
        <v>11</v>
      </c>
      <c r="J52" s="41"/>
      <c r="L52" s="64">
        <f>(F52/'AW2020'!F52)-1</f>
        <v>-0.10000199248661168</v>
      </c>
    </row>
    <row r="53" spans="1:12" x14ac:dyDescent="0.15">
      <c r="A53" s="7">
        <v>605</v>
      </c>
      <c r="B53" s="59">
        <v>0.86470000000000002</v>
      </c>
      <c r="C53" s="8">
        <f t="shared" si="4"/>
        <v>0.87638217438454591</v>
      </c>
      <c r="D53" s="44">
        <v>22.184999999999999</v>
      </c>
      <c r="E53" s="37">
        <f t="shared" si="3"/>
        <v>23.294249999999998</v>
      </c>
      <c r="F53" s="38">
        <f t="shared" si="2"/>
        <v>318.62</v>
      </c>
      <c r="G53" s="9">
        <f t="shared" si="1"/>
        <v>341.91424999999998</v>
      </c>
      <c r="H53" s="40" t="s">
        <v>11</v>
      </c>
      <c r="L53" s="64">
        <f>(F53/'AW2020'!F53)-1</f>
        <v>-9.9989853182241406E-2</v>
      </c>
    </row>
    <row r="54" spans="1:12" x14ac:dyDescent="0.15">
      <c r="A54" s="7">
        <v>606</v>
      </c>
      <c r="B54" s="59">
        <v>0.84419999999999995</v>
      </c>
      <c r="C54" s="8">
        <f t="shared" si="4"/>
        <v>0.85560521754994057</v>
      </c>
      <c r="D54" s="44">
        <v>36.975000000000001</v>
      </c>
      <c r="E54" s="37">
        <f t="shared" si="3"/>
        <v>38.823750000000004</v>
      </c>
      <c r="F54" s="38">
        <f t="shared" si="2"/>
        <v>311.06</v>
      </c>
      <c r="G54" s="9">
        <f t="shared" si="1"/>
        <v>349.88375000000002</v>
      </c>
      <c r="H54" s="40" t="s">
        <v>11</v>
      </c>
      <c r="L54" s="64">
        <f>(F54/'AW2020'!F54)-1</f>
        <v>-0.10000799532323945</v>
      </c>
    </row>
    <row r="55" spans="1:12" x14ac:dyDescent="0.15">
      <c r="A55" s="7">
        <v>607</v>
      </c>
      <c r="B55" s="59">
        <v>1.0865</v>
      </c>
      <c r="C55" s="8">
        <f t="shared" si="4"/>
        <v>1.1011787122340801</v>
      </c>
      <c r="D55" s="44">
        <v>22.184999999999999</v>
      </c>
      <c r="E55" s="37">
        <f t="shared" si="3"/>
        <v>23.294249999999998</v>
      </c>
      <c r="F55" s="38">
        <f t="shared" si="2"/>
        <v>400.34</v>
      </c>
      <c r="G55" s="9">
        <f t="shared" si="1"/>
        <v>423.63424999999995</v>
      </c>
      <c r="H55" s="40" t="s">
        <v>11</v>
      </c>
      <c r="L55" s="64">
        <f>(F55/'AW2020'!F55)-1</f>
        <v>-0.1000070952425316</v>
      </c>
    </row>
    <row r="56" spans="1:12" x14ac:dyDescent="0.15">
      <c r="A56" s="7">
        <v>608</v>
      </c>
      <c r="B56" s="59">
        <v>1.2303999999999999</v>
      </c>
      <c r="C56" s="8">
        <f t="shared" si="4"/>
        <v>1.2470228141121142</v>
      </c>
      <c r="D56" s="44">
        <v>36.975000000000001</v>
      </c>
      <c r="E56" s="37">
        <f t="shared" si="3"/>
        <v>38.823750000000004</v>
      </c>
      <c r="F56" s="38">
        <f t="shared" si="2"/>
        <v>453.37</v>
      </c>
      <c r="G56" s="9">
        <f t="shared" si="1"/>
        <v>492.19375000000002</v>
      </c>
      <c r="H56" s="33" t="s">
        <v>9</v>
      </c>
      <c r="L56" s="64">
        <f>(F56/'AW2020'!F56)-1</f>
        <v>-9.9992169612430293E-2</v>
      </c>
    </row>
    <row r="57" spans="1:12" x14ac:dyDescent="0.15">
      <c r="A57" s="7">
        <v>609</v>
      </c>
      <c r="B57" s="59">
        <v>1.1521999999999999</v>
      </c>
      <c r="C57" s="8">
        <f t="shared" si="4"/>
        <v>1.1677663251137662</v>
      </c>
      <c r="D57" s="44">
        <v>22.184999999999999</v>
      </c>
      <c r="E57" s="37">
        <f t="shared" si="3"/>
        <v>23.294249999999998</v>
      </c>
      <c r="F57" s="38">
        <f t="shared" si="2"/>
        <v>424.55</v>
      </c>
      <c r="G57" s="9">
        <f t="shared" si="1"/>
        <v>447.84424999999999</v>
      </c>
      <c r="H57" s="33" t="s">
        <v>9</v>
      </c>
      <c r="L57" s="64">
        <f>(F57/'AW2020'!F57)-1</f>
        <v>-0.10000353056066191</v>
      </c>
    </row>
    <row r="58" spans="1:12" x14ac:dyDescent="0.15">
      <c r="A58" s="7">
        <v>610</v>
      </c>
      <c r="B58" s="59">
        <v>0.8236</v>
      </c>
      <c r="C58" s="8">
        <f t="shared" si="4"/>
        <v>0.83472690970638597</v>
      </c>
      <c r="D58" s="44">
        <v>0</v>
      </c>
      <c r="E58" s="37">
        <f t="shared" si="3"/>
        <v>0</v>
      </c>
      <c r="F58" s="38">
        <f t="shared" si="2"/>
        <v>303.47000000000003</v>
      </c>
      <c r="G58" s="9">
        <f t="shared" si="1"/>
        <v>303.47000000000003</v>
      </c>
      <c r="H58" s="40" t="s">
        <v>11</v>
      </c>
      <c r="L58" s="64">
        <f>(F58/'AW2020'!F58)-1</f>
        <v>-0.10000673766925117</v>
      </c>
    </row>
    <row r="59" spans="1:12" x14ac:dyDescent="0.15">
      <c r="A59" s="7">
        <v>611</v>
      </c>
      <c r="B59" s="59">
        <v>1.5178</v>
      </c>
      <c r="C59" s="8">
        <f t="shared" si="4"/>
        <v>1.5383056138323854</v>
      </c>
      <c r="D59" s="44">
        <v>36.975000000000001</v>
      </c>
      <c r="E59" s="37">
        <f t="shared" si="3"/>
        <v>38.823750000000004</v>
      </c>
      <c r="F59" s="38">
        <f t="shared" si="2"/>
        <v>559.26</v>
      </c>
      <c r="G59" s="9">
        <f t="shared" si="1"/>
        <v>598.08375000000001</v>
      </c>
      <c r="H59" s="33" t="s">
        <v>9</v>
      </c>
      <c r="L59" s="64">
        <f>(F59/'AW2020'!F59)-1</f>
        <v>-0.10000718707309331</v>
      </c>
    </row>
    <row r="60" spans="1:12" x14ac:dyDescent="0.15">
      <c r="A60" s="7">
        <v>701</v>
      </c>
      <c r="B60" s="59">
        <v>2.206</v>
      </c>
      <c r="C60" s="8">
        <f t="shared" si="4"/>
        <v>2.235803257421427</v>
      </c>
      <c r="D60" s="44">
        <v>36.975000000000001</v>
      </c>
      <c r="E60" s="37">
        <f t="shared" si="3"/>
        <v>38.823750000000004</v>
      </c>
      <c r="F60" s="38">
        <f t="shared" si="2"/>
        <v>812.84</v>
      </c>
      <c r="G60" s="9">
        <f t="shared" si="1"/>
        <v>851.66375000000005</v>
      </c>
      <c r="H60" s="40" t="s">
        <v>11</v>
      </c>
      <c r="L60" s="64">
        <f>(F60/'AW2020'!F60)-1</f>
        <v>-0.10000646341829333</v>
      </c>
    </row>
    <row r="61" spans="1:12" x14ac:dyDescent="0.15">
      <c r="A61" s="7">
        <v>702</v>
      </c>
      <c r="B61" s="59">
        <v>1.6205000000000001</v>
      </c>
      <c r="C61" s="8">
        <f t="shared" si="4"/>
        <v>1.6423931000233105</v>
      </c>
      <c r="D61" s="44">
        <v>36.975000000000001</v>
      </c>
      <c r="E61" s="37">
        <f t="shared" si="3"/>
        <v>38.823750000000004</v>
      </c>
      <c r="F61" s="38">
        <f t="shared" si="2"/>
        <v>597.11</v>
      </c>
      <c r="G61" s="9">
        <f t="shared" si="1"/>
        <v>635.93375000000003</v>
      </c>
      <c r="H61" s="33" t="s">
        <v>9</v>
      </c>
      <c r="L61" s="64">
        <f>(F61/'AW2020'!F61)-1</f>
        <v>-9.9994547383337573E-2</v>
      </c>
    </row>
    <row r="62" spans="1:12" x14ac:dyDescent="0.15">
      <c r="A62" s="7">
        <v>703</v>
      </c>
      <c r="B62" s="59">
        <v>1.5793999999999999</v>
      </c>
      <c r="C62" s="8">
        <f t="shared" si="4"/>
        <v>1.6007378353451505</v>
      </c>
      <c r="D62" s="44">
        <v>36.975000000000001</v>
      </c>
      <c r="E62" s="37">
        <f t="shared" si="3"/>
        <v>38.823750000000004</v>
      </c>
      <c r="F62" s="38">
        <f t="shared" si="2"/>
        <v>581.96</v>
      </c>
      <c r="G62" s="9">
        <f t="shared" si="1"/>
        <v>620.78375000000005</v>
      </c>
      <c r="H62" s="33" t="s">
        <v>9</v>
      </c>
      <c r="L62" s="64">
        <f>(F62/'AW2020'!F62)-1</f>
        <v>-0.10000347418792543</v>
      </c>
    </row>
    <row r="63" spans="1:12" x14ac:dyDescent="0.15">
      <c r="A63" s="7">
        <v>704</v>
      </c>
      <c r="B63" s="59">
        <v>1.1584000000000001</v>
      </c>
      <c r="C63" s="8">
        <f t="shared" si="4"/>
        <v>1.1740500876686226</v>
      </c>
      <c r="D63" s="44">
        <v>36.975000000000001</v>
      </c>
      <c r="E63" s="37">
        <f t="shared" si="3"/>
        <v>38.823750000000004</v>
      </c>
      <c r="F63" s="38">
        <f t="shared" si="2"/>
        <v>426.84</v>
      </c>
      <c r="G63" s="9">
        <f t="shared" si="1"/>
        <v>465.66374999999999</v>
      </c>
      <c r="H63" s="40" t="s">
        <v>11</v>
      </c>
      <c r="L63" s="64">
        <f>(F63/'AW2020'!F63)-1</f>
        <v>-9.9991950258747964E-2</v>
      </c>
    </row>
    <row r="64" spans="1:12" x14ac:dyDescent="0.15">
      <c r="A64" s="7">
        <v>705</v>
      </c>
      <c r="B64" s="59">
        <v>0.87090000000000001</v>
      </c>
      <c r="C64" s="8">
        <f t="shared" si="4"/>
        <v>0.8826659369394021</v>
      </c>
      <c r="D64" s="44">
        <v>0</v>
      </c>
      <c r="E64" s="37">
        <f t="shared" si="3"/>
        <v>0</v>
      </c>
      <c r="F64" s="38">
        <f t="shared" si="2"/>
        <v>320.89999999999998</v>
      </c>
      <c r="G64" s="9">
        <f t="shared" si="1"/>
        <v>320.89999999999998</v>
      </c>
      <c r="H64" s="33" t="s">
        <v>9</v>
      </c>
      <c r="L64" s="64">
        <f>(F64/'AW2020'!F64)-1</f>
        <v>-0.10000259342082551</v>
      </c>
    </row>
    <row r="65" spans="1:12" x14ac:dyDescent="0.15">
      <c r="A65" s="7">
        <v>706</v>
      </c>
      <c r="B65" s="59">
        <v>0.85029999999999994</v>
      </c>
      <c r="C65" s="8">
        <f t="shared" si="4"/>
        <v>0.8617876290958475</v>
      </c>
      <c r="D65" s="44">
        <v>0</v>
      </c>
      <c r="E65" s="37">
        <f t="shared" si="3"/>
        <v>0</v>
      </c>
      <c r="F65" s="38">
        <f t="shared" si="2"/>
        <v>313.31</v>
      </c>
      <c r="G65" s="9">
        <f t="shared" si="1"/>
        <v>313.31</v>
      </c>
      <c r="H65" s="33" t="s">
        <v>9</v>
      </c>
      <c r="L65" s="64">
        <f>(F65/'AW2020'!F65)-1</f>
        <v>-0.10000124438752644</v>
      </c>
    </row>
    <row r="66" spans="1:12" x14ac:dyDescent="0.15">
      <c r="A66" s="7">
        <v>707</v>
      </c>
      <c r="B66" s="59">
        <v>1.0968</v>
      </c>
      <c r="C66" s="8">
        <f t="shared" si="4"/>
        <v>1.1116178661558573</v>
      </c>
      <c r="D66" s="44">
        <v>22.184999999999999</v>
      </c>
      <c r="E66" s="37">
        <f t="shared" si="3"/>
        <v>23.294249999999998</v>
      </c>
      <c r="F66" s="38">
        <f t="shared" si="2"/>
        <v>404.14</v>
      </c>
      <c r="G66" s="9">
        <f t="shared" si="1"/>
        <v>427.43424999999996</v>
      </c>
      <c r="H66" s="33" t="s">
        <v>9</v>
      </c>
      <c r="L66" s="64">
        <f>(F66/'AW2020'!F66)-1</f>
        <v>-9.9996441089410304E-2</v>
      </c>
    </row>
    <row r="67" spans="1:12" x14ac:dyDescent="0.15">
      <c r="A67" s="7">
        <v>708</v>
      </c>
      <c r="B67" s="59">
        <v>1.2438</v>
      </c>
      <c r="C67" s="8">
        <f t="shared" ref="C67:C81" si="5">(100/$B$82)*B67</f>
        <v>1.2606038493113196</v>
      </c>
      <c r="D67" s="44">
        <v>0</v>
      </c>
      <c r="E67" s="37">
        <f t="shared" si="3"/>
        <v>0</v>
      </c>
      <c r="F67" s="38">
        <f t="shared" si="2"/>
        <v>458.3</v>
      </c>
      <c r="G67" s="9">
        <f t="shared" ref="G67:G81" si="6">F67+E67</f>
        <v>458.3</v>
      </c>
      <c r="H67" s="40" t="s">
        <v>11</v>
      </c>
      <c r="L67" s="64">
        <f>(F67/'AW2020'!F67)-1</f>
        <v>-0.10000699041205929</v>
      </c>
    </row>
    <row r="68" spans="1:12" x14ac:dyDescent="0.15">
      <c r="A68" s="7">
        <v>709</v>
      </c>
      <c r="B68" s="59">
        <v>1.1654</v>
      </c>
      <c r="C68" s="8">
        <f t="shared" si="5"/>
        <v>1.1811446582950731</v>
      </c>
      <c r="D68" s="44">
        <v>36.975000000000001</v>
      </c>
      <c r="E68" s="37">
        <f t="shared" si="3"/>
        <v>38.823750000000004</v>
      </c>
      <c r="F68" s="38">
        <f t="shared" ref="F68:F81" si="7">ROUND(((436270*C68/100)/12),2)</f>
        <v>429.41</v>
      </c>
      <c r="G68" s="9">
        <f t="shared" si="6"/>
        <v>468.23375000000004</v>
      </c>
      <c r="H68" s="40" t="s">
        <v>11</v>
      </c>
      <c r="L68" s="64">
        <f>(F68/'AW2020'!F68)-1</f>
        <v>-0.10001147603037441</v>
      </c>
    </row>
    <row r="69" spans="1:12" x14ac:dyDescent="0.15">
      <c r="A69" s="7">
        <v>710</v>
      </c>
      <c r="B69" s="59">
        <v>0.82979999999999998</v>
      </c>
      <c r="C69" s="8">
        <f t="shared" si="5"/>
        <v>0.84101067226124226</v>
      </c>
      <c r="D69" s="44">
        <v>0</v>
      </c>
      <c r="E69" s="37">
        <f t="shared" ref="E69:E81" si="8">D69*5%+D69</f>
        <v>0</v>
      </c>
      <c r="F69" s="38">
        <f t="shared" si="7"/>
        <v>305.76</v>
      </c>
      <c r="G69" s="9">
        <f t="shared" si="6"/>
        <v>305.76</v>
      </c>
      <c r="H69" s="33" t="s">
        <v>9</v>
      </c>
      <c r="L69" s="64">
        <f>(F69/'AW2020'!F69)-1</f>
        <v>-9.9990547616454761E-2</v>
      </c>
    </row>
    <row r="70" spans="1:12" x14ac:dyDescent="0.15">
      <c r="A70" s="7">
        <v>711</v>
      </c>
      <c r="B70" s="59">
        <v>1.5384</v>
      </c>
      <c r="C70" s="8">
        <f t="shared" si="5"/>
        <v>1.55918392167594</v>
      </c>
      <c r="D70" s="44">
        <v>36.975000000000001</v>
      </c>
      <c r="E70" s="37">
        <f t="shared" si="8"/>
        <v>38.823750000000004</v>
      </c>
      <c r="F70" s="38">
        <f t="shared" si="7"/>
        <v>566.85</v>
      </c>
      <c r="G70" s="9">
        <f t="shared" si="6"/>
        <v>605.67375000000004</v>
      </c>
      <c r="H70" s="33" t="s">
        <v>9</v>
      </c>
      <c r="L70" s="64">
        <f>(F70/'AW2020'!F70)-1</f>
        <v>-0.10000787119541377</v>
      </c>
    </row>
    <row r="71" spans="1:12" x14ac:dyDescent="0.15">
      <c r="A71" s="7">
        <v>801</v>
      </c>
      <c r="B71" s="59">
        <v>2.2368000000000001</v>
      </c>
      <c r="C71" s="8">
        <f t="shared" si="5"/>
        <v>2.2670193681778099</v>
      </c>
      <c r="D71" s="44">
        <v>59.16</v>
      </c>
      <c r="E71" s="37">
        <f t="shared" si="8"/>
        <v>62.117999999999995</v>
      </c>
      <c r="F71" s="38">
        <f t="shared" si="7"/>
        <v>824.19</v>
      </c>
      <c r="G71" s="9">
        <f t="shared" si="6"/>
        <v>886.30799999999999</v>
      </c>
      <c r="H71" s="33" t="s">
        <v>9</v>
      </c>
      <c r="L71" s="64">
        <f>(F71/'AW2020'!F71)-1</f>
        <v>-0.10000516255239178</v>
      </c>
    </row>
    <row r="72" spans="1:12" x14ac:dyDescent="0.15">
      <c r="A72" s="7">
        <v>802</v>
      </c>
      <c r="B72" s="59">
        <v>1.6411</v>
      </c>
      <c r="C72" s="8">
        <f t="shared" si="5"/>
        <v>1.6632714078668651</v>
      </c>
      <c r="D72" s="44">
        <v>44.37</v>
      </c>
      <c r="E72" s="37">
        <f t="shared" si="8"/>
        <v>46.588499999999996</v>
      </c>
      <c r="F72" s="38">
        <f t="shared" si="7"/>
        <v>604.70000000000005</v>
      </c>
      <c r="G72" s="9">
        <f t="shared" si="6"/>
        <v>651.2885</v>
      </c>
      <c r="H72" s="33" t="s">
        <v>9</v>
      </c>
      <c r="L72" s="64">
        <f>(F72/'AW2020'!F72)-1</f>
        <v>-9.9995347353714847E-2</v>
      </c>
    </row>
    <row r="73" spans="1:12" x14ac:dyDescent="0.15">
      <c r="A73" s="7">
        <v>803</v>
      </c>
      <c r="B73" s="59">
        <v>1.6</v>
      </c>
      <c r="C73" s="8">
        <f t="shared" si="5"/>
        <v>1.6216161431887053</v>
      </c>
      <c r="D73" s="44">
        <v>22.184999999999999</v>
      </c>
      <c r="E73" s="37">
        <f t="shared" si="8"/>
        <v>23.294249999999998</v>
      </c>
      <c r="F73" s="38">
        <f t="shared" si="7"/>
        <v>589.54999999999995</v>
      </c>
      <c r="G73" s="9">
        <f t="shared" si="6"/>
        <v>612.84424999999999</v>
      </c>
      <c r="H73" s="40" t="s">
        <v>11</v>
      </c>
      <c r="L73" s="64">
        <f>(F73/'AW2020'!F73)-1</f>
        <v>-0.10000417977493314</v>
      </c>
    </row>
    <row r="74" spans="1:12" x14ac:dyDescent="0.15">
      <c r="A74" s="7">
        <v>804</v>
      </c>
      <c r="B74" s="59">
        <v>1.1892</v>
      </c>
      <c r="C74" s="8">
        <f t="shared" si="5"/>
        <v>1.2052661984250053</v>
      </c>
      <c r="D74" s="44">
        <v>36.975000000000001</v>
      </c>
      <c r="E74" s="37">
        <f t="shared" si="8"/>
        <v>38.823750000000004</v>
      </c>
      <c r="F74" s="38">
        <f t="shared" si="7"/>
        <v>438.18</v>
      </c>
      <c r="G74" s="9">
        <f t="shared" si="6"/>
        <v>477.00375000000003</v>
      </c>
      <c r="H74" s="40" t="s">
        <v>11</v>
      </c>
      <c r="L74" s="64">
        <f>(F74/'AW2020'!F74)-1</f>
        <v>-0.10001041857714577</v>
      </c>
    </row>
    <row r="75" spans="1:12" x14ac:dyDescent="0.15">
      <c r="A75" s="7">
        <v>805</v>
      </c>
      <c r="B75" s="59">
        <v>0.877</v>
      </c>
      <c r="C75" s="8">
        <f t="shared" si="5"/>
        <v>0.88884834848530903</v>
      </c>
      <c r="D75" s="44">
        <v>0</v>
      </c>
      <c r="E75" s="37">
        <f t="shared" si="8"/>
        <v>0</v>
      </c>
      <c r="F75" s="38">
        <f t="shared" si="7"/>
        <v>323.14999999999998</v>
      </c>
      <c r="G75" s="9">
        <f t="shared" si="6"/>
        <v>323.14999999999998</v>
      </c>
      <c r="H75" s="33" t="s">
        <v>9</v>
      </c>
      <c r="L75" s="64">
        <f>(F75/'AW2020'!F75)-1</f>
        <v>-9.9996085588405892E-2</v>
      </c>
    </row>
    <row r="76" spans="1:12" x14ac:dyDescent="0.15">
      <c r="A76" s="7">
        <v>806</v>
      </c>
      <c r="B76" s="59">
        <v>0.85650000000000004</v>
      </c>
      <c r="C76" s="8">
        <f t="shared" si="5"/>
        <v>0.86807139165070379</v>
      </c>
      <c r="D76" s="44">
        <v>0</v>
      </c>
      <c r="E76" s="37">
        <f t="shared" si="8"/>
        <v>0</v>
      </c>
      <c r="F76" s="38">
        <f t="shared" si="7"/>
        <v>315.58999999999997</v>
      </c>
      <c r="G76" s="9">
        <f t="shared" si="6"/>
        <v>315.58999999999997</v>
      </c>
      <c r="H76" s="33" t="s">
        <v>9</v>
      </c>
      <c r="L76" s="64">
        <f>(F76/'AW2020'!F76)-1</f>
        <v>-0.10001411636453772</v>
      </c>
    </row>
    <row r="77" spans="1:12" x14ac:dyDescent="0.15">
      <c r="A77" s="7">
        <v>807</v>
      </c>
      <c r="B77" s="59">
        <v>1.1275999999999999</v>
      </c>
      <c r="C77" s="8">
        <f t="shared" si="5"/>
        <v>1.14283397691224</v>
      </c>
      <c r="D77" s="44">
        <v>36.975000000000001</v>
      </c>
      <c r="E77" s="37">
        <f t="shared" si="8"/>
        <v>38.823750000000004</v>
      </c>
      <c r="F77" s="38">
        <f t="shared" si="7"/>
        <v>415.49</v>
      </c>
      <c r="G77" s="9">
        <f t="shared" si="6"/>
        <v>454.31375000000003</v>
      </c>
      <c r="H77" s="40" t="s">
        <v>11</v>
      </c>
      <c r="L77" s="64">
        <f>(F77/'AW2020'!F77)-1</f>
        <v>-9.9994134341343743E-2</v>
      </c>
    </row>
    <row r="78" spans="1:12" x14ac:dyDescent="0.15">
      <c r="A78" s="7">
        <v>808</v>
      </c>
      <c r="B78" s="59">
        <v>1.2583</v>
      </c>
      <c r="C78" s="8">
        <f t="shared" si="5"/>
        <v>1.2752997456089674</v>
      </c>
      <c r="D78" s="44">
        <v>36.975000000000001</v>
      </c>
      <c r="E78" s="37">
        <f t="shared" si="8"/>
        <v>38.823750000000004</v>
      </c>
      <c r="F78" s="38">
        <f t="shared" si="7"/>
        <v>463.65</v>
      </c>
      <c r="G78" s="9">
        <f t="shared" si="6"/>
        <v>502.47375</v>
      </c>
      <c r="H78" s="40" t="s">
        <v>11</v>
      </c>
      <c r="L78" s="64">
        <f>(F78/'AW2020'!F78)-1</f>
        <v>-9.9992975789075511E-2</v>
      </c>
    </row>
    <row r="79" spans="1:12" x14ac:dyDescent="0.15">
      <c r="A79" s="7">
        <v>809</v>
      </c>
      <c r="B79" s="59">
        <v>1.1796</v>
      </c>
      <c r="C79" s="8">
        <f t="shared" si="5"/>
        <v>1.195536501565873</v>
      </c>
      <c r="D79" s="44">
        <v>0</v>
      </c>
      <c r="E79" s="37">
        <f t="shared" si="8"/>
        <v>0</v>
      </c>
      <c r="F79" s="38">
        <f t="shared" si="7"/>
        <v>434.65</v>
      </c>
      <c r="G79" s="9">
        <f t="shared" si="6"/>
        <v>434.65</v>
      </c>
      <c r="H79" s="33" t="s">
        <v>9</v>
      </c>
      <c r="L79" s="64">
        <f>(F79/'AW2020'!F79)-1</f>
        <v>-9.9995353662417297E-2</v>
      </c>
    </row>
    <row r="80" spans="1:12" x14ac:dyDescent="0.15">
      <c r="A80" s="7">
        <v>810</v>
      </c>
      <c r="B80" s="59">
        <v>0.83589999999999998</v>
      </c>
      <c r="C80" s="8">
        <f t="shared" si="5"/>
        <v>0.84719308380714919</v>
      </c>
      <c r="D80" s="44">
        <v>36.975000000000001</v>
      </c>
      <c r="E80" s="37">
        <f t="shared" si="8"/>
        <v>38.823750000000004</v>
      </c>
      <c r="F80" s="38">
        <f t="shared" si="7"/>
        <v>308</v>
      </c>
      <c r="G80" s="9">
        <f t="shared" si="6"/>
        <v>346.82375000000002</v>
      </c>
      <c r="H80" s="33" t="s">
        <v>9</v>
      </c>
      <c r="L80" s="64">
        <f>(F80/'AW2020'!F80)-1</f>
        <v>-0.10001302806405432</v>
      </c>
    </row>
    <row r="81" spans="1:12" x14ac:dyDescent="0.15">
      <c r="A81" s="7">
        <v>811</v>
      </c>
      <c r="B81" s="59">
        <v>1.5589</v>
      </c>
      <c r="C81" s="8">
        <f t="shared" si="5"/>
        <v>1.5799608785105452</v>
      </c>
      <c r="D81" s="44">
        <v>36.975000000000001</v>
      </c>
      <c r="E81" s="37">
        <f t="shared" si="8"/>
        <v>38.823750000000004</v>
      </c>
      <c r="F81" s="38">
        <f t="shared" si="7"/>
        <v>574.41</v>
      </c>
      <c r="G81" s="9">
        <f t="shared" si="6"/>
        <v>613.23374999999999</v>
      </c>
      <c r="H81" s="40" t="s">
        <v>11</v>
      </c>
      <c r="I81" s="28"/>
      <c r="J81" s="28"/>
      <c r="L81" s="64">
        <f>(F81/'AW2020'!F81)-1</f>
        <v>-9.9997809636173107E-2</v>
      </c>
    </row>
    <row r="82" spans="1:12" x14ac:dyDescent="0.15">
      <c r="A82" s="12" t="s">
        <v>5</v>
      </c>
      <c r="B82" s="61">
        <f>SUM(B3:B81)</f>
        <v>98.667000000000016</v>
      </c>
      <c r="C82" s="8"/>
      <c r="D82" s="47"/>
      <c r="E82" s="18"/>
      <c r="F82" s="9"/>
      <c r="G82" s="9"/>
      <c r="H82" s="56" t="e">
        <f>+#REF!-#REF!</f>
        <v>#REF!</v>
      </c>
      <c r="I82" s="23"/>
    </row>
    <row r="83" spans="1:12" s="21" customFormat="1" x14ac:dyDescent="0.15">
      <c r="A83" s="20"/>
      <c r="B83" s="62"/>
      <c r="C83" s="25"/>
      <c r="D83" s="49"/>
      <c r="E83" s="23"/>
      <c r="F83" s="22"/>
      <c r="G83" s="22"/>
      <c r="I83" s="23"/>
      <c r="J83" s="23"/>
    </row>
    <row r="84" spans="1:12" x14ac:dyDescent="0.15">
      <c r="C84" s="30" t="s">
        <v>12</v>
      </c>
      <c r="E84" s="58">
        <v>408020</v>
      </c>
      <c r="F84" s="39">
        <f>ROUND(((436270*B2/100)/12),2)</f>
        <v>484.62</v>
      </c>
      <c r="L84" s="64">
        <f>(F84/'AW2020'!F91)-1</f>
        <v>-0.10000708255538127</v>
      </c>
    </row>
    <row r="85" spans="1:12" x14ac:dyDescent="0.15">
      <c r="C85" s="30" t="s">
        <v>15</v>
      </c>
      <c r="E85" s="58">
        <v>408030</v>
      </c>
      <c r="F85" s="27">
        <f>E2</f>
        <v>38.823750000000004</v>
      </c>
    </row>
    <row r="86" spans="1:12" x14ac:dyDescent="0.15">
      <c r="C86" s="30"/>
    </row>
    <row r="87" spans="1:12" x14ac:dyDescent="0.15">
      <c r="C87" s="30"/>
    </row>
    <row r="88" spans="1:12" x14ac:dyDescent="0.15">
      <c r="C88" s="30"/>
    </row>
    <row r="89" spans="1:12" x14ac:dyDescent="0.15">
      <c r="C89" s="30"/>
    </row>
    <row r="90" spans="1:12" x14ac:dyDescent="0.15">
      <c r="C90" s="30"/>
    </row>
    <row r="91" spans="1:12" x14ac:dyDescent="0.15">
      <c r="C91" s="30"/>
    </row>
    <row r="92" spans="1:12" x14ac:dyDescent="0.15">
      <c r="C92" s="30"/>
    </row>
    <row r="93" spans="1:12" x14ac:dyDescent="0.15">
      <c r="C93" s="30"/>
    </row>
    <row r="94" spans="1:12" x14ac:dyDescent="0.15">
      <c r="C94" s="30"/>
    </row>
    <row r="95" spans="1:12" x14ac:dyDescent="0.15">
      <c r="C95" s="30"/>
    </row>
    <row r="96" spans="1:12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&amp;CHinman House Condominium Assoc.
2021 Assessment Spreadsheet</oddHeader>
  </headerFooter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E57-4620-4993-905B-F96957D00059}">
  <dimension ref="A1:M792"/>
  <sheetViews>
    <sheetView zoomScaleNormal="100" workbookViewId="0">
      <pane xSplit="2" ySplit="1" topLeftCell="C83" activePane="bottomRight" state="frozen"/>
      <selection pane="topRight" activeCell="C1" sqref="C1"/>
      <selection pane="bottomLeft" activeCell="A2" sqref="A2"/>
      <selection pane="bottomRight" activeCell="A110" sqref="A110"/>
    </sheetView>
  </sheetViews>
  <sheetFormatPr baseColWidth="10" defaultColWidth="8.83203125" defaultRowHeight="13" x14ac:dyDescent="0.15"/>
  <cols>
    <col min="1" max="1" width="16.1640625" style="24" bestFit="1" customWidth="1"/>
    <col min="2" max="2" width="12.83203125" style="63" customWidth="1"/>
    <col min="3" max="3" width="14.33203125" style="26" customWidth="1"/>
    <col min="4" max="4" width="13.33203125" style="51" hidden="1" customWidth="1"/>
    <col min="5" max="5" width="13.33203125" style="28" customWidth="1"/>
    <col min="6" max="6" width="12.83203125" style="27" customWidth="1"/>
    <col min="7" max="7" width="14.6640625" style="27" customWidth="1"/>
    <col min="8" max="8" width="0" hidden="1" customWidth="1"/>
    <col min="9" max="9" width="9" hidden="1" customWidth="1"/>
    <col min="10" max="10" width="11.83203125" hidden="1" customWidth="1"/>
    <col min="12" max="12" width="18.83203125" bestFit="1" customWidth="1"/>
  </cols>
  <sheetData>
    <row r="1" spans="1:8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21</v>
      </c>
      <c r="F1" s="5" t="s">
        <v>22</v>
      </c>
      <c r="G1" s="5" t="s">
        <v>23</v>
      </c>
      <c r="H1" s="5" t="s">
        <v>7</v>
      </c>
    </row>
    <row r="2" spans="1:8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/>
      <c r="H2" s="11" t="s">
        <v>8</v>
      </c>
    </row>
    <row r="3" spans="1:8" x14ac:dyDescent="0.15">
      <c r="A3" s="7">
        <v>102</v>
      </c>
      <c r="B3" s="59">
        <v>0.77839999999999998</v>
      </c>
      <c r="C3" s="8">
        <f t="shared" ref="C3:C66" si="0">(100/$B$86)*B3</f>
        <v>0.78891625366130502</v>
      </c>
      <c r="D3" s="44"/>
      <c r="E3" s="37"/>
      <c r="F3" s="38">
        <f t="shared" ref="F3:F66" si="1">(484745*C3/100)/12</f>
        <v>318.68600781754111</v>
      </c>
      <c r="G3" s="9">
        <f t="shared" ref="G3:G66" si="2">F3+E3</f>
        <v>318.68600781754111</v>
      </c>
      <c r="H3" s="40" t="s">
        <v>11</v>
      </c>
    </row>
    <row r="4" spans="1:8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si="1"/>
        <v>385.95233757656223</v>
      </c>
      <c r="G4" s="9">
        <f t="shared" si="2"/>
        <v>409.24658757656221</v>
      </c>
      <c r="H4" s="40" t="s">
        <v>11</v>
      </c>
    </row>
    <row r="5" spans="1:8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1"/>
        <v>840.03076932172507</v>
      </c>
      <c r="G5" s="9">
        <f t="shared" si="2"/>
        <v>878.85451932172509</v>
      </c>
      <c r="H5" s="40" t="s">
        <v>11</v>
      </c>
    </row>
    <row r="6" spans="1:8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1"/>
        <v>621.40496231431632</v>
      </c>
      <c r="G6" s="9">
        <f t="shared" si="2"/>
        <v>660.22871231431634</v>
      </c>
      <c r="H6" s="40" t="s">
        <v>11</v>
      </c>
    </row>
    <row r="7" spans="1:8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1"/>
        <v>604.57814458397092</v>
      </c>
      <c r="G7" s="9">
        <f t="shared" si="2"/>
        <v>627.87239458397096</v>
      </c>
      <c r="H7" s="40" t="s">
        <v>11</v>
      </c>
    </row>
    <row r="8" spans="1:8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1"/>
        <v>453.21866733558318</v>
      </c>
      <c r="G8" s="9">
        <f t="shared" si="2"/>
        <v>492.0424173355832</v>
      </c>
      <c r="H8" s="40" t="s">
        <v>11</v>
      </c>
    </row>
    <row r="9" spans="1:8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1"/>
        <v>343.90576383187886</v>
      </c>
      <c r="G9" s="9">
        <f t="shared" si="2"/>
        <v>367.20001383187883</v>
      </c>
      <c r="H9" s="40" t="s">
        <v>11</v>
      </c>
    </row>
    <row r="10" spans="1:8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1"/>
        <v>335.51282554788662</v>
      </c>
      <c r="G10" s="9">
        <f t="shared" si="2"/>
        <v>335.51282554788662</v>
      </c>
      <c r="H10" s="40" t="s">
        <v>11</v>
      </c>
    </row>
    <row r="11" spans="1:8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1"/>
        <v>427.99891132124549</v>
      </c>
      <c r="G11" s="9">
        <f t="shared" si="2"/>
        <v>451.29316132124546</v>
      </c>
      <c r="H11" s="40" t="s">
        <v>11</v>
      </c>
    </row>
    <row r="12" spans="1:8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1"/>
        <v>483.55606864503835</v>
      </c>
      <c r="G12" s="9">
        <f t="shared" si="2"/>
        <v>522.37981864503831</v>
      </c>
      <c r="H12" s="40" t="s">
        <v>11</v>
      </c>
    </row>
    <row r="13" spans="1:8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1"/>
        <v>448.1419632028269</v>
      </c>
      <c r="G13" s="9">
        <f t="shared" si="2"/>
        <v>486.96571320282692</v>
      </c>
      <c r="H13" s="40" t="s">
        <v>11</v>
      </c>
    </row>
    <row r="14" spans="1:8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1"/>
        <v>327.11988726389433</v>
      </c>
      <c r="G14" s="9">
        <f t="shared" si="2"/>
        <v>365.94363726389435</v>
      </c>
      <c r="H14" s="33" t="s">
        <v>9</v>
      </c>
    </row>
    <row r="15" spans="1:8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1"/>
        <v>587.79226801598645</v>
      </c>
      <c r="G15" s="9">
        <f t="shared" si="2"/>
        <v>611.08651801598648</v>
      </c>
      <c r="H15" s="33" t="s">
        <v>9</v>
      </c>
    </row>
    <row r="16" spans="1:8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1"/>
        <v>852.64064732889392</v>
      </c>
      <c r="G16" s="9">
        <f t="shared" si="2"/>
        <v>891.46439732889394</v>
      </c>
      <c r="H16" s="40" t="s">
        <v>11</v>
      </c>
    </row>
    <row r="17" spans="1:8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1"/>
        <v>629.83884176066965</v>
      </c>
      <c r="G17" s="9">
        <f t="shared" si="2"/>
        <v>668.66259176066967</v>
      </c>
      <c r="H17" s="33" t="s">
        <v>9</v>
      </c>
    </row>
    <row r="18" spans="1:8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1"/>
        <v>613.01202403032414</v>
      </c>
      <c r="G18" s="9">
        <f t="shared" si="2"/>
        <v>659.6005240303241</v>
      </c>
      <c r="H18" s="33" t="s">
        <v>9</v>
      </c>
    </row>
    <row r="19" spans="1:8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1"/>
        <v>457.43560705875979</v>
      </c>
      <c r="G19" s="9">
        <f t="shared" si="2"/>
        <v>457.43560705875979</v>
      </c>
      <c r="H19" s="40" t="s">
        <v>11</v>
      </c>
    </row>
    <row r="20" spans="1:8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1"/>
        <v>346.444115898257</v>
      </c>
      <c r="G20" s="9">
        <f t="shared" si="2"/>
        <v>346.444115898257</v>
      </c>
      <c r="H20" s="33" t="s">
        <v>9</v>
      </c>
    </row>
    <row r="21" spans="1:8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1"/>
        <v>338.05117761426476</v>
      </c>
      <c r="G21" s="9">
        <f t="shared" si="2"/>
        <v>338.05117761426476</v>
      </c>
      <c r="H21" s="40" t="s">
        <v>11</v>
      </c>
    </row>
    <row r="22" spans="1:8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1"/>
        <v>432.21585104442215</v>
      </c>
      <c r="G22" s="9">
        <f t="shared" si="2"/>
        <v>471.03960104442217</v>
      </c>
      <c r="H22" s="33" t="s">
        <v>9</v>
      </c>
    </row>
    <row r="23" spans="1:8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1"/>
        <v>487.03606744571806</v>
      </c>
      <c r="G23" s="9">
        <f t="shared" si="2"/>
        <v>510.33031744571804</v>
      </c>
      <c r="H23" s="40" t="s">
        <v>11</v>
      </c>
    </row>
    <row r="24" spans="1:8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1"/>
        <v>455.59325475251768</v>
      </c>
      <c r="G24" s="55">
        <f t="shared" si="2"/>
        <v>517.70750475251771</v>
      </c>
      <c r="H24" s="33" t="s">
        <v>9</v>
      </c>
    </row>
    <row r="25" spans="1:8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1"/>
        <v>329.61729816791154</v>
      </c>
      <c r="G25" s="9">
        <f t="shared" si="2"/>
        <v>368.44104816791156</v>
      </c>
      <c r="H25" s="40" t="s">
        <v>11</v>
      </c>
    </row>
    <row r="26" spans="1:8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1"/>
        <v>596.18520629997863</v>
      </c>
      <c r="G26" s="9">
        <f t="shared" si="2"/>
        <v>635.00895629997865</v>
      </c>
      <c r="H26" s="40" t="s">
        <v>11</v>
      </c>
    </row>
    <row r="27" spans="1:8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1"/>
        <v>865.29146649842403</v>
      </c>
      <c r="G27" s="9">
        <f t="shared" si="2"/>
        <v>942.93896649842407</v>
      </c>
      <c r="H27" s="33" t="s">
        <v>9</v>
      </c>
    </row>
    <row r="28" spans="1:8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1"/>
        <v>638.23178004466195</v>
      </c>
      <c r="G28" s="9">
        <f t="shared" si="2"/>
        <v>677.05553004466196</v>
      </c>
      <c r="H28" s="33" t="s">
        <v>9</v>
      </c>
    </row>
    <row r="29" spans="1:8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1"/>
        <v>621.40496231431632</v>
      </c>
      <c r="G29" s="9">
        <f t="shared" si="2"/>
        <v>660.22871231431634</v>
      </c>
      <c r="H29" s="33" t="s">
        <v>9</v>
      </c>
    </row>
    <row r="30" spans="1:8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1"/>
        <v>461.65254678193645</v>
      </c>
      <c r="G30" s="9">
        <f t="shared" si="2"/>
        <v>523.77054678193645</v>
      </c>
      <c r="H30" s="40" t="s">
        <v>11</v>
      </c>
    </row>
    <row r="31" spans="1:8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1"/>
        <v>348.98246796463519</v>
      </c>
      <c r="G31" s="9">
        <f t="shared" si="2"/>
        <v>348.98246796463519</v>
      </c>
      <c r="H31" s="40" t="s">
        <v>11</v>
      </c>
    </row>
    <row r="32" spans="1:8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1"/>
        <v>340.54858851828197</v>
      </c>
      <c r="G32" s="9">
        <f t="shared" si="2"/>
        <v>340.54858851828197</v>
      </c>
      <c r="H32" s="33" t="s">
        <v>9</v>
      </c>
    </row>
    <row r="33" spans="1:8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1"/>
        <v>436.43279076759876</v>
      </c>
      <c r="G33" s="9">
        <f t="shared" si="2"/>
        <v>459.72704076759874</v>
      </c>
      <c r="H33" s="40" t="s">
        <v>11</v>
      </c>
    </row>
    <row r="34" spans="1:8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1"/>
        <v>340.54858851828197</v>
      </c>
      <c r="G34" s="9">
        <f t="shared" si="2"/>
        <v>340.54858851828197</v>
      </c>
      <c r="H34" s="40" t="s">
        <v>11</v>
      </c>
    </row>
    <row r="35" spans="1:8" x14ac:dyDescent="0.15">
      <c r="A35" s="7">
        <v>409</v>
      </c>
      <c r="B35" s="59">
        <v>1.4973000000000001</v>
      </c>
      <c r="C35" s="8">
        <f t="shared" si="0"/>
        <v>1.5175286569977802</v>
      </c>
      <c r="D35" s="44">
        <v>36.975000000000001</v>
      </c>
      <c r="E35" s="37">
        <f t="shared" si="3"/>
        <v>38.823750000000004</v>
      </c>
      <c r="F35" s="38">
        <f t="shared" si="1"/>
        <v>613.01202403032414</v>
      </c>
      <c r="G35" s="9">
        <f t="shared" si="2"/>
        <v>651.83577403032416</v>
      </c>
      <c r="H35" s="33" t="s">
        <v>9</v>
      </c>
    </row>
    <row r="36" spans="1:8" x14ac:dyDescent="0.15">
      <c r="A36" s="7">
        <v>410</v>
      </c>
      <c r="B36" s="59">
        <v>0.81130000000000002</v>
      </c>
      <c r="C36" s="8">
        <f t="shared" si="0"/>
        <v>0.82226073560562285</v>
      </c>
      <c r="D36" s="44">
        <v>0</v>
      </c>
      <c r="E36" s="37">
        <f t="shared" si="3"/>
        <v>0</v>
      </c>
      <c r="F36" s="38">
        <f t="shared" si="1"/>
        <v>332.15565023428968</v>
      </c>
      <c r="G36" s="9">
        <f t="shared" si="2"/>
        <v>332.15565023428968</v>
      </c>
      <c r="H36" s="33" t="s">
        <v>9</v>
      </c>
    </row>
    <row r="37" spans="1:8" x14ac:dyDescent="0.15">
      <c r="A37" s="7">
        <v>411</v>
      </c>
      <c r="B37" s="59">
        <v>1.4766999999999999</v>
      </c>
      <c r="C37" s="8">
        <f t="shared" si="0"/>
        <v>1.4966503491542256</v>
      </c>
      <c r="D37" s="44">
        <v>44.37</v>
      </c>
      <c r="E37" s="37">
        <f t="shared" si="3"/>
        <v>46.588499999999996</v>
      </c>
      <c r="F37" s="38">
        <f t="shared" si="1"/>
        <v>604.57814458397092</v>
      </c>
      <c r="G37" s="9">
        <f t="shared" si="2"/>
        <v>651.16664458397088</v>
      </c>
      <c r="H37" s="40" t="s">
        <v>11</v>
      </c>
    </row>
    <row r="38" spans="1:8" x14ac:dyDescent="0.15">
      <c r="A38" s="7">
        <v>501</v>
      </c>
      <c r="B38" s="59">
        <v>2.1442999999999999</v>
      </c>
      <c r="C38" s="8">
        <f t="shared" si="0"/>
        <v>2.1732696848997128</v>
      </c>
      <c r="D38" s="44">
        <v>44.37</v>
      </c>
      <c r="E38" s="37">
        <f t="shared" si="3"/>
        <v>46.588499999999996</v>
      </c>
      <c r="F38" s="38">
        <f t="shared" si="1"/>
        <v>877.90134450559265</v>
      </c>
      <c r="G38" s="9">
        <f t="shared" si="2"/>
        <v>924.4898445055926</v>
      </c>
      <c r="H38" s="40" t="s">
        <v>11</v>
      </c>
    </row>
    <row r="39" spans="1:8" x14ac:dyDescent="0.15">
      <c r="A39" s="7">
        <v>502</v>
      </c>
      <c r="B39" s="59">
        <v>1.5793999999999999</v>
      </c>
      <c r="C39" s="8">
        <f t="shared" si="0"/>
        <v>1.6007378353451505</v>
      </c>
      <c r="D39" s="44">
        <v>36.975000000000001</v>
      </c>
      <c r="E39" s="37">
        <f t="shared" si="3"/>
        <v>38.823750000000004</v>
      </c>
      <c r="F39" s="38">
        <f t="shared" si="1"/>
        <v>646.62471832865413</v>
      </c>
      <c r="G39" s="9">
        <f t="shared" si="2"/>
        <v>685.44846832865414</v>
      </c>
      <c r="H39" s="33" t="s">
        <v>9</v>
      </c>
    </row>
    <row r="40" spans="1:8" x14ac:dyDescent="0.15">
      <c r="A40" s="7">
        <v>503</v>
      </c>
      <c r="B40" s="59">
        <v>1.5384</v>
      </c>
      <c r="C40" s="8">
        <f t="shared" si="0"/>
        <v>1.55918392167594</v>
      </c>
      <c r="D40" s="44">
        <v>36.975000000000001</v>
      </c>
      <c r="E40" s="37">
        <f t="shared" si="3"/>
        <v>38.823750000000004</v>
      </c>
      <c r="F40" s="38">
        <f t="shared" si="1"/>
        <v>629.83884176066965</v>
      </c>
      <c r="G40" s="9">
        <f t="shared" si="2"/>
        <v>668.66259176066967</v>
      </c>
      <c r="H40" s="33" t="s">
        <v>9</v>
      </c>
    </row>
    <row r="41" spans="1:8" x14ac:dyDescent="0.15">
      <c r="A41" s="7">
        <v>504</v>
      </c>
      <c r="B41" s="59">
        <v>1.1378999999999999</v>
      </c>
      <c r="C41" s="8">
        <f t="shared" si="0"/>
        <v>1.1532731308340172</v>
      </c>
      <c r="D41" s="44">
        <v>36.975000000000001</v>
      </c>
      <c r="E41" s="37">
        <f t="shared" si="3"/>
        <v>38.823750000000004</v>
      </c>
      <c r="F41" s="38">
        <f t="shared" si="1"/>
        <v>465.869486505113</v>
      </c>
      <c r="G41" s="9">
        <f t="shared" si="2"/>
        <v>504.69323650511302</v>
      </c>
      <c r="H41" s="40" t="s">
        <v>11</v>
      </c>
    </row>
    <row r="42" spans="1:8" x14ac:dyDescent="0.15">
      <c r="A42" s="7">
        <v>505</v>
      </c>
      <c r="B42" s="59">
        <v>0.85850000000000004</v>
      </c>
      <c r="C42" s="8">
        <f t="shared" si="0"/>
        <v>0.87009841182968972</v>
      </c>
      <c r="D42" s="44">
        <v>36.975000000000001</v>
      </c>
      <c r="E42" s="37">
        <f t="shared" si="3"/>
        <v>38.823750000000004</v>
      </c>
      <c r="F42" s="38">
        <f t="shared" si="1"/>
        <v>351.47987886865241</v>
      </c>
      <c r="G42" s="9">
        <f t="shared" si="2"/>
        <v>390.30362886865242</v>
      </c>
      <c r="H42" s="33" t="s">
        <v>9</v>
      </c>
    </row>
    <row r="43" spans="1:8" x14ac:dyDescent="0.15">
      <c r="A43" s="7">
        <v>506</v>
      </c>
      <c r="B43" s="59">
        <v>0.83799999999999997</v>
      </c>
      <c r="C43" s="8">
        <f t="shared" si="0"/>
        <v>0.84932145499508427</v>
      </c>
      <c r="D43" s="44">
        <v>0</v>
      </c>
      <c r="E43" s="37">
        <f t="shared" si="3"/>
        <v>0</v>
      </c>
      <c r="F43" s="38">
        <f t="shared" si="1"/>
        <v>343.08694058466011</v>
      </c>
      <c r="G43" s="9">
        <f t="shared" si="2"/>
        <v>343.08694058466011</v>
      </c>
      <c r="H43" s="40" t="s">
        <v>11</v>
      </c>
    </row>
    <row r="44" spans="1:8" x14ac:dyDescent="0.15">
      <c r="A44" s="7">
        <v>507</v>
      </c>
      <c r="B44" s="59">
        <v>1.0762</v>
      </c>
      <c r="C44" s="8">
        <f t="shared" si="0"/>
        <v>1.090739558312303</v>
      </c>
      <c r="D44" s="44">
        <v>36.975000000000001</v>
      </c>
      <c r="E44" s="37">
        <f t="shared" si="3"/>
        <v>38.823750000000004</v>
      </c>
      <c r="F44" s="38">
        <f t="shared" si="1"/>
        <v>440.60878932841439</v>
      </c>
      <c r="G44" s="9">
        <f t="shared" si="2"/>
        <v>479.43253932841441</v>
      </c>
      <c r="H44" s="33" t="s">
        <v>9</v>
      </c>
    </row>
    <row r="45" spans="1:8" x14ac:dyDescent="0.15">
      <c r="A45" s="7">
        <v>508</v>
      </c>
      <c r="B45" s="59">
        <v>0.83799999999999997</v>
      </c>
      <c r="C45" s="8">
        <f t="shared" si="0"/>
        <v>0.84932145499508427</v>
      </c>
      <c r="D45" s="44">
        <v>22.184999999999999</v>
      </c>
      <c r="E45" s="37">
        <f t="shared" si="3"/>
        <v>23.294249999999998</v>
      </c>
      <c r="F45" s="38">
        <f t="shared" si="1"/>
        <v>343.08694058466011</v>
      </c>
      <c r="G45" s="9">
        <f t="shared" si="2"/>
        <v>366.38119058466009</v>
      </c>
      <c r="H45" s="40" t="s">
        <v>11</v>
      </c>
    </row>
    <row r="46" spans="1:8" x14ac:dyDescent="0.15">
      <c r="A46" s="7">
        <v>509</v>
      </c>
      <c r="B46" s="59">
        <v>1.5178</v>
      </c>
      <c r="C46" s="8">
        <f t="shared" si="0"/>
        <v>1.5383056138323854</v>
      </c>
      <c r="D46" s="44">
        <v>22.184999999999999</v>
      </c>
      <c r="E46" s="37">
        <f t="shared" si="3"/>
        <v>23.294249999999998</v>
      </c>
      <c r="F46" s="38">
        <f t="shared" si="1"/>
        <v>621.40496231431632</v>
      </c>
      <c r="G46" s="9">
        <f t="shared" si="2"/>
        <v>644.69921231431636</v>
      </c>
      <c r="H46" s="40" t="s">
        <v>11</v>
      </c>
    </row>
    <row r="47" spans="1:8" x14ac:dyDescent="0.15">
      <c r="A47" s="7">
        <v>510</v>
      </c>
      <c r="B47" s="59">
        <v>0.81740000000000002</v>
      </c>
      <c r="C47" s="8">
        <f t="shared" si="0"/>
        <v>0.82844314715152978</v>
      </c>
      <c r="D47" s="44">
        <v>22.184999999999999</v>
      </c>
      <c r="E47" s="37">
        <f t="shared" si="3"/>
        <v>23.294249999999998</v>
      </c>
      <c r="F47" s="38">
        <f t="shared" si="1"/>
        <v>334.6530611383069</v>
      </c>
      <c r="G47" s="9">
        <f t="shared" si="2"/>
        <v>357.94731113830687</v>
      </c>
      <c r="H47" s="40" t="s">
        <v>11</v>
      </c>
    </row>
    <row r="48" spans="1:8" x14ac:dyDescent="0.15">
      <c r="A48" s="7">
        <v>511</v>
      </c>
      <c r="B48" s="59">
        <v>1.4973000000000001</v>
      </c>
      <c r="C48" s="8">
        <f t="shared" si="0"/>
        <v>1.5175286569977802</v>
      </c>
      <c r="D48" s="44">
        <v>22.184999999999999</v>
      </c>
      <c r="E48" s="37">
        <f t="shared" si="3"/>
        <v>23.294249999999998</v>
      </c>
      <c r="F48" s="38">
        <f t="shared" si="1"/>
        <v>613.01202403032414</v>
      </c>
      <c r="G48" s="9">
        <f t="shared" si="2"/>
        <v>636.30627403032418</v>
      </c>
      <c r="H48" s="40" t="s">
        <v>11</v>
      </c>
    </row>
    <row r="49" spans="1:10" x14ac:dyDescent="0.15">
      <c r="A49" s="7">
        <v>601</v>
      </c>
      <c r="B49" s="59">
        <v>2.1751</v>
      </c>
      <c r="C49" s="8">
        <f t="shared" si="0"/>
        <v>2.2044857956560953</v>
      </c>
      <c r="D49" s="44">
        <v>36.975000000000001</v>
      </c>
      <c r="E49" s="37">
        <f t="shared" si="3"/>
        <v>38.823750000000004</v>
      </c>
      <c r="F49" s="38">
        <f t="shared" si="1"/>
        <v>890.51122251276149</v>
      </c>
      <c r="G49" s="9">
        <f t="shared" si="2"/>
        <v>929.33497251276151</v>
      </c>
      <c r="H49" s="40" t="s">
        <v>11</v>
      </c>
    </row>
    <row r="50" spans="1:10" x14ac:dyDescent="0.15">
      <c r="A50" s="7">
        <v>602</v>
      </c>
      <c r="B50" s="59">
        <v>1.6</v>
      </c>
      <c r="C50" s="8">
        <f t="shared" si="0"/>
        <v>1.6216161431887053</v>
      </c>
      <c r="D50" s="44">
        <v>22.184999999999999</v>
      </c>
      <c r="E50" s="37">
        <f t="shared" si="3"/>
        <v>23.294249999999998</v>
      </c>
      <c r="F50" s="38">
        <f t="shared" si="1"/>
        <v>655.05859777500746</v>
      </c>
      <c r="G50" s="9">
        <f t="shared" si="2"/>
        <v>678.35284777500749</v>
      </c>
      <c r="H50" s="33" t="s">
        <v>9</v>
      </c>
    </row>
    <row r="51" spans="1:10" x14ac:dyDescent="0.15">
      <c r="A51" s="7">
        <v>603</v>
      </c>
      <c r="B51" s="59">
        <v>1.5589</v>
      </c>
      <c r="C51" s="8">
        <f t="shared" si="0"/>
        <v>1.5799608785105452</v>
      </c>
      <c r="D51" s="44">
        <v>36.975000000000001</v>
      </c>
      <c r="E51" s="37">
        <f t="shared" si="3"/>
        <v>38.823750000000004</v>
      </c>
      <c r="F51" s="38">
        <f t="shared" si="1"/>
        <v>638.23178004466195</v>
      </c>
      <c r="G51" s="9">
        <f t="shared" si="2"/>
        <v>677.05553004466196</v>
      </c>
      <c r="H51" s="33" t="s">
        <v>9</v>
      </c>
    </row>
    <row r="52" spans="1:10" x14ac:dyDescent="0.15">
      <c r="A52" s="7">
        <v>604</v>
      </c>
      <c r="B52" s="59">
        <v>1.1480999999999999</v>
      </c>
      <c r="C52" s="8">
        <f t="shared" si="0"/>
        <v>1.1636109337468452</v>
      </c>
      <c r="D52" s="44">
        <v>73.95</v>
      </c>
      <c r="E52" s="37">
        <f>D52*5%+D52-38.82</f>
        <v>38.827500000000008</v>
      </c>
      <c r="F52" s="38">
        <f t="shared" si="1"/>
        <v>470.04548506592874</v>
      </c>
      <c r="G52" s="9">
        <f t="shared" si="2"/>
        <v>508.87298506592873</v>
      </c>
      <c r="H52" s="40" t="s">
        <v>11</v>
      </c>
      <c r="J52" s="41"/>
    </row>
    <row r="53" spans="1:10" x14ac:dyDescent="0.15">
      <c r="A53" s="7">
        <v>605</v>
      </c>
      <c r="B53" s="59">
        <v>0.86470000000000002</v>
      </c>
      <c r="C53" s="8">
        <f t="shared" si="0"/>
        <v>0.87638217438454591</v>
      </c>
      <c r="D53" s="44">
        <v>22.184999999999999</v>
      </c>
      <c r="E53" s="37">
        <f t="shared" si="3"/>
        <v>23.294249999999998</v>
      </c>
      <c r="F53" s="38">
        <f t="shared" si="1"/>
        <v>354.01823093503054</v>
      </c>
      <c r="G53" s="9">
        <f t="shared" si="2"/>
        <v>377.31248093503052</v>
      </c>
      <c r="H53" s="40" t="s">
        <v>11</v>
      </c>
    </row>
    <row r="54" spans="1:10" x14ac:dyDescent="0.15">
      <c r="A54" s="7">
        <v>606</v>
      </c>
      <c r="B54" s="59">
        <v>0.84419999999999995</v>
      </c>
      <c r="C54" s="8">
        <f t="shared" si="0"/>
        <v>0.85560521754994057</v>
      </c>
      <c r="D54" s="44">
        <v>36.975000000000001</v>
      </c>
      <c r="E54" s="37">
        <f t="shared" si="3"/>
        <v>38.823750000000004</v>
      </c>
      <c r="F54" s="38">
        <f t="shared" si="1"/>
        <v>345.62529265103831</v>
      </c>
      <c r="G54" s="9">
        <f t="shared" si="2"/>
        <v>384.44904265103833</v>
      </c>
      <c r="H54" s="40" t="s">
        <v>11</v>
      </c>
    </row>
    <row r="55" spans="1:10" x14ac:dyDescent="0.15">
      <c r="A55" s="7">
        <v>607</v>
      </c>
      <c r="B55" s="59">
        <v>1.0865</v>
      </c>
      <c r="C55" s="8">
        <f t="shared" si="0"/>
        <v>1.1011787122340801</v>
      </c>
      <c r="D55" s="44">
        <v>22.184999999999999</v>
      </c>
      <c r="E55" s="37">
        <f t="shared" si="3"/>
        <v>23.294249999999998</v>
      </c>
      <c r="F55" s="38">
        <f t="shared" si="1"/>
        <v>444.825729051591</v>
      </c>
      <c r="G55" s="9">
        <f t="shared" si="2"/>
        <v>468.11997905159097</v>
      </c>
      <c r="H55" s="40" t="s">
        <v>11</v>
      </c>
    </row>
    <row r="56" spans="1:10" x14ac:dyDescent="0.15">
      <c r="A56" s="7">
        <v>608</v>
      </c>
      <c r="B56" s="59">
        <v>1.2303999999999999</v>
      </c>
      <c r="C56" s="8">
        <f t="shared" si="0"/>
        <v>1.2470228141121142</v>
      </c>
      <c r="D56" s="44">
        <v>36.975000000000001</v>
      </c>
      <c r="E56" s="37">
        <f t="shared" si="3"/>
        <v>38.823750000000004</v>
      </c>
      <c r="F56" s="38">
        <f t="shared" si="1"/>
        <v>503.74006168898069</v>
      </c>
      <c r="G56" s="9">
        <f t="shared" si="2"/>
        <v>542.56381168898065</v>
      </c>
      <c r="H56" s="33" t="s">
        <v>9</v>
      </c>
    </row>
    <row r="57" spans="1:10" x14ac:dyDescent="0.15">
      <c r="A57" s="7">
        <v>609</v>
      </c>
      <c r="B57" s="59">
        <v>1.1521999999999999</v>
      </c>
      <c r="C57" s="8">
        <f t="shared" si="0"/>
        <v>1.1677663251137662</v>
      </c>
      <c r="D57" s="44">
        <v>22.184999999999999</v>
      </c>
      <c r="E57" s="37">
        <f t="shared" si="3"/>
        <v>23.294249999999998</v>
      </c>
      <c r="F57" s="38">
        <f t="shared" si="1"/>
        <v>471.72407272272716</v>
      </c>
      <c r="G57" s="9">
        <f t="shared" si="2"/>
        <v>495.01832272272713</v>
      </c>
      <c r="H57" s="33" t="s">
        <v>9</v>
      </c>
    </row>
    <row r="58" spans="1:10" x14ac:dyDescent="0.15">
      <c r="A58" s="7">
        <v>610</v>
      </c>
      <c r="B58" s="59">
        <v>0.8236</v>
      </c>
      <c r="C58" s="8">
        <f t="shared" si="0"/>
        <v>0.83472690970638597</v>
      </c>
      <c r="D58" s="44">
        <v>0</v>
      </c>
      <c r="E58" s="37">
        <f t="shared" si="3"/>
        <v>0</v>
      </c>
      <c r="F58" s="38">
        <f t="shared" si="1"/>
        <v>337.19141320468503</v>
      </c>
      <c r="G58" s="9">
        <f t="shared" si="2"/>
        <v>337.19141320468503</v>
      </c>
      <c r="H58" s="40" t="s">
        <v>11</v>
      </c>
    </row>
    <row r="59" spans="1:10" x14ac:dyDescent="0.15">
      <c r="A59" s="7">
        <v>611</v>
      </c>
      <c r="B59" s="59">
        <v>1.5178</v>
      </c>
      <c r="C59" s="8">
        <f t="shared" si="0"/>
        <v>1.5383056138323854</v>
      </c>
      <c r="D59" s="44">
        <v>36.975000000000001</v>
      </c>
      <c r="E59" s="37">
        <f t="shared" si="3"/>
        <v>38.823750000000004</v>
      </c>
      <c r="F59" s="38">
        <f t="shared" si="1"/>
        <v>621.40496231431632</v>
      </c>
      <c r="G59" s="9">
        <f t="shared" si="2"/>
        <v>660.22871231431634</v>
      </c>
      <c r="H59" s="33" t="s">
        <v>9</v>
      </c>
    </row>
    <row r="60" spans="1:10" x14ac:dyDescent="0.15">
      <c r="A60" s="7">
        <v>701</v>
      </c>
      <c r="B60" s="59">
        <v>2.206</v>
      </c>
      <c r="C60" s="8">
        <f t="shared" si="0"/>
        <v>2.235803257421427</v>
      </c>
      <c r="D60" s="44">
        <v>36.975000000000001</v>
      </c>
      <c r="E60" s="37">
        <f t="shared" si="3"/>
        <v>38.823750000000004</v>
      </c>
      <c r="F60" s="38">
        <f t="shared" si="1"/>
        <v>903.16204168229126</v>
      </c>
      <c r="G60" s="9">
        <f t="shared" si="2"/>
        <v>941.98579168229128</v>
      </c>
      <c r="H60" s="40" t="s">
        <v>11</v>
      </c>
    </row>
    <row r="61" spans="1:10" x14ac:dyDescent="0.15">
      <c r="A61" s="7">
        <v>702</v>
      </c>
      <c r="B61" s="59">
        <v>1.6205000000000001</v>
      </c>
      <c r="C61" s="8">
        <f t="shared" si="0"/>
        <v>1.6423931000233105</v>
      </c>
      <c r="D61" s="44">
        <v>36.975000000000001</v>
      </c>
      <c r="E61" s="37">
        <f t="shared" si="3"/>
        <v>38.823750000000004</v>
      </c>
      <c r="F61" s="38">
        <f t="shared" si="1"/>
        <v>663.45153605899975</v>
      </c>
      <c r="G61" s="9">
        <f t="shared" si="2"/>
        <v>702.27528605899977</v>
      </c>
      <c r="H61" s="33" t="s">
        <v>9</v>
      </c>
    </row>
    <row r="62" spans="1:10" x14ac:dyDescent="0.15">
      <c r="A62" s="7">
        <v>703</v>
      </c>
      <c r="B62" s="59">
        <v>1.5793999999999999</v>
      </c>
      <c r="C62" s="8">
        <f t="shared" si="0"/>
        <v>1.6007378353451505</v>
      </c>
      <c r="D62" s="44">
        <v>36.975000000000001</v>
      </c>
      <c r="E62" s="37">
        <f t="shared" si="3"/>
        <v>38.823750000000004</v>
      </c>
      <c r="F62" s="38">
        <f t="shared" si="1"/>
        <v>646.62471832865413</v>
      </c>
      <c r="G62" s="9">
        <f t="shared" si="2"/>
        <v>685.44846832865414</v>
      </c>
      <c r="H62" s="33" t="s">
        <v>9</v>
      </c>
    </row>
    <row r="63" spans="1:10" x14ac:dyDescent="0.15">
      <c r="A63" s="7">
        <v>704</v>
      </c>
      <c r="B63" s="59">
        <v>1.1584000000000001</v>
      </c>
      <c r="C63" s="8">
        <f t="shared" si="0"/>
        <v>1.1740500876686226</v>
      </c>
      <c r="D63" s="44">
        <v>36.975000000000001</v>
      </c>
      <c r="E63" s="37">
        <f t="shared" si="3"/>
        <v>38.823750000000004</v>
      </c>
      <c r="F63" s="38">
        <f t="shared" si="1"/>
        <v>474.26242478910541</v>
      </c>
      <c r="G63" s="9">
        <f t="shared" si="2"/>
        <v>513.08617478910537</v>
      </c>
      <c r="H63" s="40" t="s">
        <v>11</v>
      </c>
    </row>
    <row r="64" spans="1:10" x14ac:dyDescent="0.15">
      <c r="A64" s="7">
        <v>705</v>
      </c>
      <c r="B64" s="59">
        <v>0.87090000000000001</v>
      </c>
      <c r="C64" s="8">
        <f t="shared" si="0"/>
        <v>0.8826659369394021</v>
      </c>
      <c r="D64" s="44">
        <v>0</v>
      </c>
      <c r="E64" s="37">
        <f t="shared" si="3"/>
        <v>0</v>
      </c>
      <c r="F64" s="38">
        <f t="shared" si="1"/>
        <v>356.55658300140868</v>
      </c>
      <c r="G64" s="9">
        <f t="shared" si="2"/>
        <v>356.55658300140868</v>
      </c>
      <c r="H64" s="33" t="s">
        <v>9</v>
      </c>
    </row>
    <row r="65" spans="1:13" x14ac:dyDescent="0.15">
      <c r="A65" s="7">
        <v>706</v>
      </c>
      <c r="B65" s="59">
        <v>0.85029999999999994</v>
      </c>
      <c r="C65" s="8">
        <f t="shared" si="0"/>
        <v>0.8617876290958475</v>
      </c>
      <c r="D65" s="44">
        <v>0</v>
      </c>
      <c r="E65" s="37">
        <f t="shared" si="3"/>
        <v>0</v>
      </c>
      <c r="F65" s="38">
        <f t="shared" si="1"/>
        <v>348.12270355505552</v>
      </c>
      <c r="G65" s="9">
        <f t="shared" si="2"/>
        <v>348.12270355505552</v>
      </c>
      <c r="H65" s="33" t="s">
        <v>9</v>
      </c>
    </row>
    <row r="66" spans="1:13" x14ac:dyDescent="0.15">
      <c r="A66" s="7">
        <v>707</v>
      </c>
      <c r="B66" s="59">
        <v>1.0968</v>
      </c>
      <c r="C66" s="8">
        <f t="shared" si="0"/>
        <v>1.1116178661558573</v>
      </c>
      <c r="D66" s="44">
        <v>22.184999999999999</v>
      </c>
      <c r="E66" s="37">
        <f t="shared" si="3"/>
        <v>23.294249999999998</v>
      </c>
      <c r="F66" s="38">
        <f t="shared" si="1"/>
        <v>449.04266877476761</v>
      </c>
      <c r="G66" s="9">
        <f t="shared" si="2"/>
        <v>472.33691877476758</v>
      </c>
      <c r="H66" s="33" t="s">
        <v>9</v>
      </c>
    </row>
    <row r="67" spans="1:13" x14ac:dyDescent="0.15">
      <c r="A67" s="7">
        <v>708</v>
      </c>
      <c r="B67" s="59">
        <v>1.2438</v>
      </c>
      <c r="C67" s="8">
        <f t="shared" ref="C67:C81" si="4">(100/$B$86)*B67</f>
        <v>1.2606038493113196</v>
      </c>
      <c r="D67" s="44">
        <v>0</v>
      </c>
      <c r="E67" s="37">
        <f t="shared" si="3"/>
        <v>0</v>
      </c>
      <c r="F67" s="38">
        <f t="shared" ref="F67:F81" si="5">(484745*C67/100)/12</f>
        <v>509.22617744534637</v>
      </c>
      <c r="G67" s="9">
        <f t="shared" ref="G67:G81" si="6">F67+E67</f>
        <v>509.22617744534637</v>
      </c>
      <c r="H67" s="40" t="s">
        <v>11</v>
      </c>
    </row>
    <row r="68" spans="1:13" x14ac:dyDescent="0.15">
      <c r="A68" s="7">
        <v>709</v>
      </c>
      <c r="B68" s="59">
        <v>1.1654</v>
      </c>
      <c r="C68" s="8">
        <f t="shared" si="4"/>
        <v>1.1811446582950731</v>
      </c>
      <c r="D68" s="44">
        <v>36.975000000000001</v>
      </c>
      <c r="E68" s="37">
        <f t="shared" si="3"/>
        <v>38.823750000000004</v>
      </c>
      <c r="F68" s="38">
        <f t="shared" si="5"/>
        <v>477.12830615437105</v>
      </c>
      <c r="G68" s="9">
        <f t="shared" si="6"/>
        <v>515.95205615437101</v>
      </c>
      <c r="H68" s="40" t="s">
        <v>11</v>
      </c>
    </row>
    <row r="69" spans="1:13" x14ac:dyDescent="0.15">
      <c r="A69" s="7">
        <v>710</v>
      </c>
      <c r="B69" s="59">
        <v>0.82979999999999998</v>
      </c>
      <c r="C69" s="8">
        <f t="shared" si="4"/>
        <v>0.84101067226124226</v>
      </c>
      <c r="D69" s="44">
        <v>0</v>
      </c>
      <c r="E69" s="37">
        <f t="shared" ref="E69:E84" si="7">D69*5%+D69</f>
        <v>0</v>
      </c>
      <c r="F69" s="38">
        <f t="shared" si="5"/>
        <v>339.72976527106323</v>
      </c>
      <c r="G69" s="9">
        <f t="shared" si="6"/>
        <v>339.72976527106323</v>
      </c>
      <c r="H69" s="33" t="s">
        <v>9</v>
      </c>
    </row>
    <row r="70" spans="1:13" x14ac:dyDescent="0.15">
      <c r="A70" s="7">
        <v>711</v>
      </c>
      <c r="B70" s="59">
        <v>1.5384</v>
      </c>
      <c r="C70" s="8">
        <f t="shared" si="4"/>
        <v>1.55918392167594</v>
      </c>
      <c r="D70" s="44">
        <v>36.975000000000001</v>
      </c>
      <c r="E70" s="37">
        <f t="shared" si="7"/>
        <v>38.823750000000004</v>
      </c>
      <c r="F70" s="38">
        <f t="shared" si="5"/>
        <v>629.83884176066965</v>
      </c>
      <c r="G70" s="9">
        <f t="shared" si="6"/>
        <v>668.66259176066967</v>
      </c>
      <c r="H70" s="33" t="s">
        <v>9</v>
      </c>
    </row>
    <row r="71" spans="1:13" x14ac:dyDescent="0.15">
      <c r="A71" s="7">
        <v>801</v>
      </c>
      <c r="B71" s="59">
        <v>2.2368000000000001</v>
      </c>
      <c r="C71" s="8">
        <f t="shared" si="4"/>
        <v>2.2670193681778099</v>
      </c>
      <c r="D71" s="44">
        <v>59.16</v>
      </c>
      <c r="E71" s="37">
        <f t="shared" si="7"/>
        <v>62.117999999999995</v>
      </c>
      <c r="F71" s="38">
        <f t="shared" si="5"/>
        <v>915.77191968946045</v>
      </c>
      <c r="G71" s="9">
        <f t="shared" si="6"/>
        <v>977.88991968946038</v>
      </c>
      <c r="H71" s="33" t="s">
        <v>9</v>
      </c>
    </row>
    <row r="72" spans="1:13" x14ac:dyDescent="0.15">
      <c r="A72" s="7">
        <v>802</v>
      </c>
      <c r="B72" s="59">
        <v>1.6411</v>
      </c>
      <c r="C72" s="8">
        <f t="shared" si="4"/>
        <v>1.6632714078668651</v>
      </c>
      <c r="D72" s="44">
        <v>44.37</v>
      </c>
      <c r="E72" s="37">
        <f t="shared" si="7"/>
        <v>46.588499999999996</v>
      </c>
      <c r="F72" s="38">
        <f t="shared" si="5"/>
        <v>671.88541550535285</v>
      </c>
      <c r="G72" s="9">
        <f t="shared" si="6"/>
        <v>718.47391550535281</v>
      </c>
      <c r="H72" s="33" t="s">
        <v>9</v>
      </c>
    </row>
    <row r="73" spans="1:13" x14ac:dyDescent="0.15">
      <c r="A73" s="7">
        <v>803</v>
      </c>
      <c r="B73" s="59">
        <v>1.6</v>
      </c>
      <c r="C73" s="8">
        <f t="shared" si="4"/>
        <v>1.6216161431887053</v>
      </c>
      <c r="D73" s="44">
        <v>22.184999999999999</v>
      </c>
      <c r="E73" s="37">
        <f t="shared" si="7"/>
        <v>23.294249999999998</v>
      </c>
      <c r="F73" s="38">
        <f t="shared" si="5"/>
        <v>655.05859777500746</v>
      </c>
      <c r="G73" s="9">
        <f t="shared" si="6"/>
        <v>678.35284777500749</v>
      </c>
      <c r="H73" s="40" t="s">
        <v>11</v>
      </c>
    </row>
    <row r="74" spans="1:13" x14ac:dyDescent="0.15">
      <c r="A74" s="7">
        <v>804</v>
      </c>
      <c r="B74" s="59">
        <v>1.1892</v>
      </c>
      <c r="C74" s="8">
        <f t="shared" si="4"/>
        <v>1.2052661984250053</v>
      </c>
      <c r="D74" s="44">
        <v>36.975000000000001</v>
      </c>
      <c r="E74" s="37">
        <f t="shared" si="7"/>
        <v>38.823750000000004</v>
      </c>
      <c r="F74" s="38">
        <f t="shared" si="5"/>
        <v>486.87230279627425</v>
      </c>
      <c r="G74" s="9">
        <f t="shared" si="6"/>
        <v>525.69605279627422</v>
      </c>
      <c r="H74" s="40" t="s">
        <v>11</v>
      </c>
    </row>
    <row r="75" spans="1:13" x14ac:dyDescent="0.15">
      <c r="A75" s="7">
        <v>805</v>
      </c>
      <c r="B75" s="59">
        <v>0.877</v>
      </c>
      <c r="C75" s="8">
        <f t="shared" si="4"/>
        <v>0.88884834848530903</v>
      </c>
      <c r="D75" s="44">
        <v>0</v>
      </c>
      <c r="E75" s="37">
        <f t="shared" si="7"/>
        <v>0</v>
      </c>
      <c r="F75" s="38">
        <f t="shared" si="5"/>
        <v>359.0539939054259</v>
      </c>
      <c r="G75" s="9">
        <f t="shared" si="6"/>
        <v>359.0539939054259</v>
      </c>
      <c r="H75" s="33" t="s">
        <v>9</v>
      </c>
    </row>
    <row r="76" spans="1:13" x14ac:dyDescent="0.15">
      <c r="A76" s="7">
        <v>806</v>
      </c>
      <c r="B76" s="59">
        <v>0.85650000000000004</v>
      </c>
      <c r="C76" s="8">
        <f t="shared" si="4"/>
        <v>0.86807139165070379</v>
      </c>
      <c r="D76" s="44">
        <v>0</v>
      </c>
      <c r="E76" s="37">
        <f t="shared" si="7"/>
        <v>0</v>
      </c>
      <c r="F76" s="38">
        <f t="shared" si="5"/>
        <v>350.66105562143366</v>
      </c>
      <c r="G76" s="9">
        <f t="shared" si="6"/>
        <v>350.66105562143366</v>
      </c>
      <c r="H76" s="33" t="s">
        <v>9</v>
      </c>
    </row>
    <row r="77" spans="1:13" x14ac:dyDescent="0.15">
      <c r="A77" s="7">
        <v>807</v>
      </c>
      <c r="B77" s="59">
        <v>1.1275999999999999</v>
      </c>
      <c r="C77" s="8">
        <f t="shared" si="4"/>
        <v>1.14283397691224</v>
      </c>
      <c r="D77" s="44">
        <v>36.975000000000001</v>
      </c>
      <c r="E77" s="37">
        <f t="shared" si="7"/>
        <v>38.823750000000004</v>
      </c>
      <c r="F77" s="38">
        <f t="shared" si="5"/>
        <v>461.65254678193645</v>
      </c>
      <c r="G77" s="9">
        <f t="shared" si="6"/>
        <v>500.47629678193647</v>
      </c>
      <c r="H77" s="40" t="s">
        <v>11</v>
      </c>
    </row>
    <row r="78" spans="1:13" x14ac:dyDescent="0.15">
      <c r="A78" s="7">
        <v>808</v>
      </c>
      <c r="B78" s="59">
        <v>1.2583</v>
      </c>
      <c r="C78" s="8">
        <f t="shared" si="4"/>
        <v>1.2752997456089674</v>
      </c>
      <c r="D78" s="44">
        <v>36.975000000000001</v>
      </c>
      <c r="E78" s="37">
        <f t="shared" si="7"/>
        <v>38.823750000000004</v>
      </c>
      <c r="F78" s="38">
        <f t="shared" si="5"/>
        <v>515.16264598768237</v>
      </c>
      <c r="G78" s="9">
        <f t="shared" si="6"/>
        <v>553.98639598768239</v>
      </c>
      <c r="H78" s="40" t="s">
        <v>11</v>
      </c>
      <c r="L78" s="41"/>
      <c r="M78" s="42"/>
    </row>
    <row r="79" spans="1:13" x14ac:dyDescent="0.15">
      <c r="A79" s="7">
        <v>809</v>
      </c>
      <c r="B79" s="59">
        <v>1.1796</v>
      </c>
      <c r="C79" s="8">
        <f t="shared" si="4"/>
        <v>1.195536501565873</v>
      </c>
      <c r="D79" s="44">
        <v>0</v>
      </c>
      <c r="E79" s="37">
        <f t="shared" si="7"/>
        <v>0</v>
      </c>
      <c r="F79" s="38">
        <f t="shared" si="5"/>
        <v>482.94195120962422</v>
      </c>
      <c r="G79" s="9">
        <f t="shared" si="6"/>
        <v>482.94195120962422</v>
      </c>
      <c r="H79" s="33" t="s">
        <v>9</v>
      </c>
      <c r="L79" s="41"/>
    </row>
    <row r="80" spans="1:13" x14ac:dyDescent="0.15">
      <c r="A80" s="7">
        <v>810</v>
      </c>
      <c r="B80" s="59">
        <v>0.83589999999999998</v>
      </c>
      <c r="C80" s="8">
        <f t="shared" si="4"/>
        <v>0.84719308380714919</v>
      </c>
      <c r="D80" s="44">
        <v>36.975000000000001</v>
      </c>
      <c r="E80" s="37">
        <f t="shared" si="7"/>
        <v>38.823750000000004</v>
      </c>
      <c r="F80" s="38">
        <f t="shared" si="5"/>
        <v>342.22717617508039</v>
      </c>
      <c r="G80" s="9">
        <f t="shared" si="6"/>
        <v>381.05092617508041</v>
      </c>
      <c r="H80" s="33" t="s">
        <v>9</v>
      </c>
      <c r="L80" s="41"/>
    </row>
    <row r="81" spans="1:10" x14ac:dyDescent="0.15">
      <c r="A81" s="7">
        <v>811</v>
      </c>
      <c r="B81" s="59">
        <v>1.5589</v>
      </c>
      <c r="C81" s="8">
        <f t="shared" si="4"/>
        <v>1.5799608785105452</v>
      </c>
      <c r="D81" s="44">
        <v>36.975000000000001</v>
      </c>
      <c r="E81" s="37">
        <f t="shared" si="7"/>
        <v>38.823750000000004</v>
      </c>
      <c r="F81" s="38">
        <f t="shared" si="5"/>
        <v>638.23178004466195</v>
      </c>
      <c r="G81" s="9">
        <f t="shared" si="6"/>
        <v>677.05553004466196</v>
      </c>
      <c r="H81" s="40" t="s">
        <v>11</v>
      </c>
      <c r="I81" s="28"/>
      <c r="J81" s="28"/>
    </row>
    <row r="82" spans="1:10" x14ac:dyDescent="0.15">
      <c r="A82" s="12" t="s">
        <v>2</v>
      </c>
      <c r="B82" s="61">
        <f>SUM(B2:B81)</f>
        <v>100.00000000000003</v>
      </c>
      <c r="C82" s="13">
        <f>SUM(C3:C81)</f>
        <v>99.999999999999986</v>
      </c>
      <c r="D82" s="46">
        <f>SUM(D3:D81)</f>
        <v>2137.1549999999979</v>
      </c>
      <c r="E82" s="15">
        <f>SUM(E3:E81)</f>
        <v>2244.0127499999999</v>
      </c>
      <c r="F82" s="14">
        <f>SUM(F3:F81)</f>
        <v>40395.416666666672</v>
      </c>
      <c r="G82" s="9">
        <f>SUM(G3:G81)</f>
        <v>42639.429416666666</v>
      </c>
      <c r="H82" s="34">
        <f>COUNTIF(H2:H81,"EFT")</f>
        <v>35</v>
      </c>
      <c r="I82" s="28" t="s">
        <v>9</v>
      </c>
    </row>
    <row r="83" spans="1:10" x14ac:dyDescent="0.15">
      <c r="A83" s="12" t="s">
        <v>3</v>
      </c>
      <c r="B83" s="61"/>
      <c r="C83" s="13" t="s">
        <v>4</v>
      </c>
      <c r="D83" s="46">
        <f>D84/12</f>
        <v>2137.1666666666665</v>
      </c>
      <c r="E83" s="15">
        <f>E84/12</f>
        <v>2244.0250000000001</v>
      </c>
      <c r="F83" s="16">
        <f>F82*12</f>
        <v>484745.00000000006</v>
      </c>
      <c r="G83" s="9">
        <f>G82*12</f>
        <v>511673.15299999999</v>
      </c>
      <c r="H83" s="35">
        <f>COUNTIF(H2:H81,"coupon")</f>
        <v>44</v>
      </c>
      <c r="I83" s="28" t="s">
        <v>10</v>
      </c>
    </row>
    <row r="84" spans="1:10" x14ac:dyDescent="0.15">
      <c r="A84" s="7"/>
      <c r="B84" s="61"/>
      <c r="C84" s="17"/>
      <c r="D84" s="48">
        <v>25646</v>
      </c>
      <c r="E84" s="10">
        <f t="shared" si="7"/>
        <v>26928.3</v>
      </c>
      <c r="F84" s="36">
        <v>484745</v>
      </c>
      <c r="G84" s="9"/>
      <c r="H84" s="34">
        <f>SUM(H82:H83)</f>
        <v>79</v>
      </c>
      <c r="I84" s="28"/>
    </row>
    <row r="85" spans="1:10" x14ac:dyDescent="0.15">
      <c r="A85" s="7">
        <f>COUNTA(A3:A81)</f>
        <v>79</v>
      </c>
      <c r="B85" s="59"/>
      <c r="C85" s="17"/>
      <c r="D85" s="45"/>
      <c r="E85" s="19"/>
      <c r="F85" s="14">
        <f>F84-F83</f>
        <v>0</v>
      </c>
      <c r="G85" s="9"/>
      <c r="H85" s="35">
        <f>+A85</f>
        <v>79</v>
      </c>
      <c r="I85" s="57" t="s">
        <v>17</v>
      </c>
    </row>
    <row r="86" spans="1:10" x14ac:dyDescent="0.15">
      <c r="A86" s="12" t="s">
        <v>5</v>
      </c>
      <c r="B86" s="61">
        <f>SUM(B3:B81)</f>
        <v>98.667000000000016</v>
      </c>
      <c r="C86" s="8"/>
      <c r="D86" s="47"/>
      <c r="E86" s="18"/>
      <c r="F86" s="9"/>
      <c r="G86" s="9"/>
      <c r="H86" s="56">
        <f>+H84-H85</f>
        <v>0</v>
      </c>
      <c r="I86" s="23"/>
    </row>
    <row r="87" spans="1:10" s="21" customFormat="1" x14ac:dyDescent="0.15">
      <c r="A87" s="20"/>
      <c r="B87" s="62"/>
      <c r="C87" s="25"/>
      <c r="D87" s="49"/>
      <c r="E87" s="23"/>
      <c r="F87" s="22"/>
      <c r="G87" s="22"/>
      <c r="I87" s="23"/>
      <c r="J87" s="23"/>
    </row>
    <row r="88" spans="1:10" x14ac:dyDescent="0.15">
      <c r="C88" s="25"/>
      <c r="D88" s="50"/>
      <c r="F88" s="31" t="s">
        <v>13</v>
      </c>
      <c r="G88" s="31" t="s">
        <v>14</v>
      </c>
    </row>
    <row r="89" spans="1:10" x14ac:dyDescent="0.15">
      <c r="C89" s="32" t="s">
        <v>12</v>
      </c>
      <c r="D89" s="50"/>
      <c r="E89" s="28">
        <v>408000</v>
      </c>
      <c r="G89" s="39">
        <f>(484745*B2/100)/12</f>
        <v>538.47090416666663</v>
      </c>
    </row>
    <row r="90" spans="1:10" x14ac:dyDescent="0.15">
      <c r="C90" s="32" t="s">
        <v>15</v>
      </c>
      <c r="E90" s="28">
        <v>408010</v>
      </c>
      <c r="G90" s="27">
        <f>E2</f>
        <v>38.823750000000004</v>
      </c>
    </row>
    <row r="91" spans="1:10" x14ac:dyDescent="0.15">
      <c r="C91" s="30" t="s">
        <v>12</v>
      </c>
      <c r="E91" s="58">
        <v>408020</v>
      </c>
      <c r="F91" s="39">
        <f>(484745*B2/100)/12</f>
        <v>538.47090416666663</v>
      </c>
    </row>
    <row r="92" spans="1:10" x14ac:dyDescent="0.15">
      <c r="C92" s="30" t="s">
        <v>15</v>
      </c>
      <c r="E92" s="58">
        <v>408030</v>
      </c>
      <c r="F92" s="27">
        <f>E2</f>
        <v>38.823750000000004</v>
      </c>
    </row>
    <row r="93" spans="1:10" x14ac:dyDescent="0.15">
      <c r="C93" s="30"/>
    </row>
    <row r="94" spans="1:10" x14ac:dyDescent="0.15">
      <c r="C94" s="30"/>
    </row>
    <row r="95" spans="1:10" x14ac:dyDescent="0.15">
      <c r="C95" s="30"/>
    </row>
    <row r="96" spans="1:10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  <row r="786" spans="3:3" x14ac:dyDescent="0.15">
      <c r="C786" s="30"/>
    </row>
    <row r="787" spans="3:3" x14ac:dyDescent="0.15">
      <c r="C787" s="30"/>
    </row>
    <row r="788" spans="3:3" x14ac:dyDescent="0.15">
      <c r="C788" s="30"/>
    </row>
    <row r="789" spans="3:3" x14ac:dyDescent="0.15">
      <c r="C789" s="30"/>
    </row>
    <row r="790" spans="3:3" x14ac:dyDescent="0.15">
      <c r="C790" s="30"/>
    </row>
    <row r="791" spans="3:3" x14ac:dyDescent="0.15">
      <c r="C791" s="30"/>
    </row>
    <row r="792" spans="3:3" x14ac:dyDescent="0.15">
      <c r="C792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4529-1342-4606-8EA6-72FBD3CAD812}">
  <dimension ref="A1:M792"/>
  <sheetViews>
    <sheetView topLeftCell="A72" zoomScaleNormal="100" workbookViewId="0">
      <selection activeCell="L1" sqref="L1"/>
    </sheetView>
  </sheetViews>
  <sheetFormatPr baseColWidth="10" defaultColWidth="8.83203125" defaultRowHeight="13" x14ac:dyDescent="0.15"/>
  <cols>
    <col min="1" max="1" width="16.1640625" style="24" bestFit="1" customWidth="1"/>
    <col min="2" max="2" width="12.83203125" style="63" customWidth="1"/>
    <col min="3" max="3" width="14.33203125" style="26" customWidth="1"/>
    <col min="4" max="4" width="13.33203125" style="51" hidden="1" customWidth="1"/>
    <col min="5" max="5" width="13.33203125" style="28" customWidth="1"/>
    <col min="6" max="6" width="12.83203125" style="27" customWidth="1"/>
    <col min="7" max="7" width="14.6640625" style="27" customWidth="1"/>
    <col min="8" max="8" width="0" hidden="1" customWidth="1"/>
    <col min="9" max="9" width="9" hidden="1" customWidth="1"/>
    <col min="10" max="10" width="11.83203125" hidden="1" customWidth="1"/>
    <col min="12" max="12" width="18.83203125" bestFit="1" customWidth="1"/>
  </cols>
  <sheetData>
    <row r="1" spans="1:8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18</v>
      </c>
      <c r="F1" s="5" t="s">
        <v>19</v>
      </c>
      <c r="G1" s="5" t="s">
        <v>20</v>
      </c>
      <c r="H1" s="5" t="s">
        <v>7</v>
      </c>
    </row>
    <row r="2" spans="1:8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/>
      <c r="H2" s="11" t="s">
        <v>8</v>
      </c>
    </row>
    <row r="3" spans="1:8" x14ac:dyDescent="0.15">
      <c r="A3" s="7">
        <v>102</v>
      </c>
      <c r="B3" s="59">
        <v>0.77839999999999998</v>
      </c>
      <c r="C3" s="8">
        <f t="shared" ref="C3:C66" si="0">(100/$B$86)*B3</f>
        <v>0.78891625366130502</v>
      </c>
      <c r="D3" s="44"/>
      <c r="E3" s="37"/>
      <c r="F3" s="38">
        <f t="shared" ref="F3:F66" si="1">(484745*C3/100)/12</f>
        <v>318.68600781754111</v>
      </c>
      <c r="G3" s="9">
        <f t="shared" ref="G3:G66" si="2">F3+E3</f>
        <v>318.68600781754111</v>
      </c>
      <c r="H3" s="40" t="s">
        <v>11</v>
      </c>
    </row>
    <row r="4" spans="1:8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si="1"/>
        <v>385.95233757656223</v>
      </c>
      <c r="G4" s="9">
        <f t="shared" si="2"/>
        <v>409.24658757656221</v>
      </c>
      <c r="H4" s="40" t="s">
        <v>11</v>
      </c>
    </row>
    <row r="5" spans="1:8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1"/>
        <v>840.03076932172507</v>
      </c>
      <c r="G5" s="9">
        <f t="shared" si="2"/>
        <v>878.85451932172509</v>
      </c>
      <c r="H5" s="40" t="s">
        <v>11</v>
      </c>
    </row>
    <row r="6" spans="1:8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1"/>
        <v>621.40496231431632</v>
      </c>
      <c r="G6" s="9">
        <f t="shared" si="2"/>
        <v>660.22871231431634</v>
      </c>
      <c r="H6" s="40" t="s">
        <v>11</v>
      </c>
    </row>
    <row r="7" spans="1:8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1"/>
        <v>604.57814458397092</v>
      </c>
      <c r="G7" s="9">
        <f t="shared" si="2"/>
        <v>627.87239458397096</v>
      </c>
      <c r="H7" s="40" t="s">
        <v>11</v>
      </c>
    </row>
    <row r="8" spans="1:8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1"/>
        <v>453.21866733558318</v>
      </c>
      <c r="G8" s="9">
        <f t="shared" si="2"/>
        <v>492.0424173355832</v>
      </c>
      <c r="H8" s="40" t="s">
        <v>11</v>
      </c>
    </row>
    <row r="9" spans="1:8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1"/>
        <v>343.90576383187886</v>
      </c>
      <c r="G9" s="9">
        <f t="shared" si="2"/>
        <v>367.20001383187883</v>
      </c>
      <c r="H9" s="40" t="s">
        <v>11</v>
      </c>
    </row>
    <row r="10" spans="1:8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1"/>
        <v>335.51282554788662</v>
      </c>
      <c r="G10" s="9">
        <f t="shared" si="2"/>
        <v>335.51282554788662</v>
      </c>
      <c r="H10" s="40" t="s">
        <v>11</v>
      </c>
    </row>
    <row r="11" spans="1:8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1"/>
        <v>427.99891132124549</v>
      </c>
      <c r="G11" s="9">
        <f t="shared" si="2"/>
        <v>451.29316132124546</v>
      </c>
      <c r="H11" s="40" t="s">
        <v>11</v>
      </c>
    </row>
    <row r="12" spans="1:8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1"/>
        <v>483.55606864503835</v>
      </c>
      <c r="G12" s="9">
        <f t="shared" si="2"/>
        <v>522.37981864503831</v>
      </c>
      <c r="H12" s="40" t="s">
        <v>11</v>
      </c>
    </row>
    <row r="13" spans="1:8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1"/>
        <v>448.1419632028269</v>
      </c>
      <c r="G13" s="9">
        <f t="shared" si="2"/>
        <v>486.96571320282692</v>
      </c>
      <c r="H13" s="40" t="s">
        <v>11</v>
      </c>
    </row>
    <row r="14" spans="1:8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1"/>
        <v>327.11988726389433</v>
      </c>
      <c r="G14" s="9">
        <f t="shared" si="2"/>
        <v>365.94363726389435</v>
      </c>
      <c r="H14" s="33" t="s">
        <v>9</v>
      </c>
    </row>
    <row r="15" spans="1:8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1"/>
        <v>587.79226801598645</v>
      </c>
      <c r="G15" s="9">
        <f t="shared" si="2"/>
        <v>611.08651801598648</v>
      </c>
      <c r="H15" s="33" t="s">
        <v>9</v>
      </c>
    </row>
    <row r="16" spans="1:8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1"/>
        <v>852.64064732889392</v>
      </c>
      <c r="G16" s="9">
        <f t="shared" si="2"/>
        <v>891.46439732889394</v>
      </c>
      <c r="H16" s="40" t="s">
        <v>11</v>
      </c>
    </row>
    <row r="17" spans="1:8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1"/>
        <v>629.83884176066965</v>
      </c>
      <c r="G17" s="9">
        <f t="shared" si="2"/>
        <v>668.66259176066967</v>
      </c>
      <c r="H17" s="33" t="s">
        <v>9</v>
      </c>
    </row>
    <row r="18" spans="1:8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1"/>
        <v>613.01202403032414</v>
      </c>
      <c r="G18" s="9">
        <f t="shared" si="2"/>
        <v>659.6005240303241</v>
      </c>
      <c r="H18" s="33" t="s">
        <v>9</v>
      </c>
    </row>
    <row r="19" spans="1:8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1"/>
        <v>457.43560705875979</v>
      </c>
      <c r="G19" s="9">
        <f t="shared" si="2"/>
        <v>457.43560705875979</v>
      </c>
      <c r="H19" s="40" t="s">
        <v>11</v>
      </c>
    </row>
    <row r="20" spans="1:8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1"/>
        <v>346.444115898257</v>
      </c>
      <c r="G20" s="9">
        <f t="shared" si="2"/>
        <v>346.444115898257</v>
      </c>
      <c r="H20" s="33" t="s">
        <v>9</v>
      </c>
    </row>
    <row r="21" spans="1:8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1"/>
        <v>338.05117761426476</v>
      </c>
      <c r="G21" s="9">
        <f t="shared" si="2"/>
        <v>338.05117761426476</v>
      </c>
      <c r="H21" s="40" t="s">
        <v>11</v>
      </c>
    </row>
    <row r="22" spans="1:8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1"/>
        <v>432.21585104442215</v>
      </c>
      <c r="G22" s="9">
        <f t="shared" si="2"/>
        <v>471.03960104442217</v>
      </c>
      <c r="H22" s="33" t="s">
        <v>9</v>
      </c>
    </row>
    <row r="23" spans="1:8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1"/>
        <v>487.03606744571806</v>
      </c>
      <c r="G23" s="9">
        <f t="shared" si="2"/>
        <v>510.33031744571804</v>
      </c>
      <c r="H23" s="40" t="s">
        <v>11</v>
      </c>
    </row>
    <row r="24" spans="1:8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1"/>
        <v>455.59325475251768</v>
      </c>
      <c r="G24" s="55">
        <f t="shared" si="2"/>
        <v>517.70750475251771</v>
      </c>
      <c r="H24" s="33" t="s">
        <v>9</v>
      </c>
    </row>
    <row r="25" spans="1:8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1"/>
        <v>329.61729816791154</v>
      </c>
      <c r="G25" s="9">
        <f t="shared" si="2"/>
        <v>368.44104816791156</v>
      </c>
      <c r="H25" s="40" t="s">
        <v>11</v>
      </c>
    </row>
    <row r="26" spans="1:8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1"/>
        <v>596.18520629997863</v>
      </c>
      <c r="G26" s="9">
        <f t="shared" si="2"/>
        <v>635.00895629997865</v>
      </c>
      <c r="H26" s="40" t="s">
        <v>11</v>
      </c>
    </row>
    <row r="27" spans="1:8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1"/>
        <v>865.29146649842403</v>
      </c>
      <c r="G27" s="9">
        <f t="shared" si="2"/>
        <v>942.93896649842407</v>
      </c>
      <c r="H27" s="33" t="s">
        <v>9</v>
      </c>
    </row>
    <row r="28" spans="1:8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1"/>
        <v>638.23178004466195</v>
      </c>
      <c r="G28" s="9">
        <f t="shared" si="2"/>
        <v>677.05553004466196</v>
      </c>
      <c r="H28" s="33" t="s">
        <v>9</v>
      </c>
    </row>
    <row r="29" spans="1:8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1"/>
        <v>621.40496231431632</v>
      </c>
      <c r="G29" s="9">
        <f t="shared" si="2"/>
        <v>660.22871231431634</v>
      </c>
      <c r="H29" s="33" t="s">
        <v>9</v>
      </c>
    </row>
    <row r="30" spans="1:8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1"/>
        <v>461.65254678193645</v>
      </c>
      <c r="G30" s="9">
        <f t="shared" si="2"/>
        <v>523.77054678193645</v>
      </c>
      <c r="H30" s="40" t="s">
        <v>11</v>
      </c>
    </row>
    <row r="31" spans="1:8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1"/>
        <v>348.98246796463519</v>
      </c>
      <c r="G31" s="9">
        <f t="shared" si="2"/>
        <v>348.98246796463519</v>
      </c>
      <c r="H31" s="40" t="s">
        <v>11</v>
      </c>
    </row>
    <row r="32" spans="1:8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1"/>
        <v>340.54858851828197</v>
      </c>
      <c r="G32" s="9">
        <f t="shared" si="2"/>
        <v>340.54858851828197</v>
      </c>
      <c r="H32" s="33" t="s">
        <v>9</v>
      </c>
    </row>
    <row r="33" spans="1:8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1"/>
        <v>436.43279076759876</v>
      </c>
      <c r="G33" s="9">
        <f t="shared" si="2"/>
        <v>459.72704076759874</v>
      </c>
      <c r="H33" s="40" t="s">
        <v>11</v>
      </c>
    </row>
    <row r="34" spans="1:8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1"/>
        <v>340.54858851828197</v>
      </c>
      <c r="G34" s="9">
        <f t="shared" si="2"/>
        <v>340.54858851828197</v>
      </c>
      <c r="H34" s="40" t="s">
        <v>11</v>
      </c>
    </row>
    <row r="35" spans="1:8" x14ac:dyDescent="0.15">
      <c r="A35" s="7">
        <v>409</v>
      </c>
      <c r="B35" s="59">
        <v>1.4973000000000001</v>
      </c>
      <c r="C35" s="8">
        <f t="shared" si="0"/>
        <v>1.5175286569977802</v>
      </c>
      <c r="D35" s="44">
        <v>36.975000000000001</v>
      </c>
      <c r="E35" s="37">
        <f t="shared" si="3"/>
        <v>38.823750000000004</v>
      </c>
      <c r="F35" s="38">
        <f t="shared" si="1"/>
        <v>613.01202403032414</v>
      </c>
      <c r="G35" s="9">
        <f t="shared" si="2"/>
        <v>651.83577403032416</v>
      </c>
      <c r="H35" s="33" t="s">
        <v>9</v>
      </c>
    </row>
    <row r="36" spans="1:8" x14ac:dyDescent="0.15">
      <c r="A36" s="7">
        <v>410</v>
      </c>
      <c r="B36" s="59">
        <v>0.81130000000000002</v>
      </c>
      <c r="C36" s="8">
        <f t="shared" si="0"/>
        <v>0.82226073560562285</v>
      </c>
      <c r="D36" s="44">
        <v>0</v>
      </c>
      <c r="E36" s="37">
        <f t="shared" si="3"/>
        <v>0</v>
      </c>
      <c r="F36" s="38">
        <f t="shared" si="1"/>
        <v>332.15565023428968</v>
      </c>
      <c r="G36" s="9">
        <f t="shared" si="2"/>
        <v>332.15565023428968</v>
      </c>
      <c r="H36" s="33" t="s">
        <v>9</v>
      </c>
    </row>
    <row r="37" spans="1:8" x14ac:dyDescent="0.15">
      <c r="A37" s="7">
        <v>411</v>
      </c>
      <c r="B37" s="59">
        <v>1.4766999999999999</v>
      </c>
      <c r="C37" s="8">
        <f t="shared" si="0"/>
        <v>1.4966503491542256</v>
      </c>
      <c r="D37" s="44">
        <v>44.37</v>
      </c>
      <c r="E37" s="37">
        <f t="shared" si="3"/>
        <v>46.588499999999996</v>
      </c>
      <c r="F37" s="38">
        <f t="shared" si="1"/>
        <v>604.57814458397092</v>
      </c>
      <c r="G37" s="9">
        <f t="shared" si="2"/>
        <v>651.16664458397088</v>
      </c>
      <c r="H37" s="40" t="s">
        <v>11</v>
      </c>
    </row>
    <row r="38" spans="1:8" x14ac:dyDescent="0.15">
      <c r="A38" s="7">
        <v>501</v>
      </c>
      <c r="B38" s="59">
        <v>2.1442999999999999</v>
      </c>
      <c r="C38" s="8">
        <f t="shared" si="0"/>
        <v>2.1732696848997128</v>
      </c>
      <c r="D38" s="44">
        <v>44.37</v>
      </c>
      <c r="E38" s="37">
        <f t="shared" si="3"/>
        <v>46.588499999999996</v>
      </c>
      <c r="F38" s="38">
        <f t="shared" si="1"/>
        <v>877.90134450559265</v>
      </c>
      <c r="G38" s="9">
        <f t="shared" si="2"/>
        <v>924.4898445055926</v>
      </c>
      <c r="H38" s="40" t="s">
        <v>11</v>
      </c>
    </row>
    <row r="39" spans="1:8" x14ac:dyDescent="0.15">
      <c r="A39" s="7">
        <v>502</v>
      </c>
      <c r="B39" s="59">
        <v>1.5793999999999999</v>
      </c>
      <c r="C39" s="8">
        <f t="shared" si="0"/>
        <v>1.6007378353451505</v>
      </c>
      <c r="D39" s="44">
        <v>36.975000000000001</v>
      </c>
      <c r="E39" s="37">
        <f t="shared" si="3"/>
        <v>38.823750000000004</v>
      </c>
      <c r="F39" s="38">
        <f t="shared" si="1"/>
        <v>646.62471832865413</v>
      </c>
      <c r="G39" s="9">
        <f t="shared" si="2"/>
        <v>685.44846832865414</v>
      </c>
      <c r="H39" s="33" t="s">
        <v>9</v>
      </c>
    </row>
    <row r="40" spans="1:8" x14ac:dyDescent="0.15">
      <c r="A40" s="7">
        <v>503</v>
      </c>
      <c r="B40" s="59">
        <v>1.5384</v>
      </c>
      <c r="C40" s="8">
        <f t="shared" si="0"/>
        <v>1.55918392167594</v>
      </c>
      <c r="D40" s="44">
        <v>36.975000000000001</v>
      </c>
      <c r="E40" s="37">
        <f t="shared" si="3"/>
        <v>38.823750000000004</v>
      </c>
      <c r="F40" s="38">
        <f t="shared" si="1"/>
        <v>629.83884176066965</v>
      </c>
      <c r="G40" s="9">
        <f t="shared" si="2"/>
        <v>668.66259176066967</v>
      </c>
      <c r="H40" s="33" t="s">
        <v>9</v>
      </c>
    </row>
    <row r="41" spans="1:8" x14ac:dyDescent="0.15">
      <c r="A41" s="7">
        <v>504</v>
      </c>
      <c r="B41" s="59">
        <v>1.1378999999999999</v>
      </c>
      <c r="C41" s="8">
        <f t="shared" si="0"/>
        <v>1.1532731308340172</v>
      </c>
      <c r="D41" s="44">
        <v>36.975000000000001</v>
      </c>
      <c r="E41" s="37">
        <f t="shared" si="3"/>
        <v>38.823750000000004</v>
      </c>
      <c r="F41" s="38">
        <f t="shared" si="1"/>
        <v>465.869486505113</v>
      </c>
      <c r="G41" s="9">
        <f t="shared" si="2"/>
        <v>504.69323650511302</v>
      </c>
      <c r="H41" s="40" t="s">
        <v>11</v>
      </c>
    </row>
    <row r="42" spans="1:8" x14ac:dyDescent="0.15">
      <c r="A42" s="7">
        <v>505</v>
      </c>
      <c r="B42" s="59">
        <v>0.85850000000000004</v>
      </c>
      <c r="C42" s="8">
        <f t="shared" si="0"/>
        <v>0.87009841182968972</v>
      </c>
      <c r="D42" s="44">
        <v>36.975000000000001</v>
      </c>
      <c r="E42" s="37">
        <f t="shared" si="3"/>
        <v>38.823750000000004</v>
      </c>
      <c r="F42" s="38">
        <f t="shared" si="1"/>
        <v>351.47987886865241</v>
      </c>
      <c r="G42" s="9">
        <f t="shared" si="2"/>
        <v>390.30362886865242</v>
      </c>
      <c r="H42" s="33" t="s">
        <v>9</v>
      </c>
    </row>
    <row r="43" spans="1:8" x14ac:dyDescent="0.15">
      <c r="A43" s="7">
        <v>506</v>
      </c>
      <c r="B43" s="59">
        <v>0.83799999999999997</v>
      </c>
      <c r="C43" s="8">
        <f t="shared" si="0"/>
        <v>0.84932145499508427</v>
      </c>
      <c r="D43" s="44">
        <v>0</v>
      </c>
      <c r="E43" s="37">
        <f t="shared" si="3"/>
        <v>0</v>
      </c>
      <c r="F43" s="38">
        <f t="shared" si="1"/>
        <v>343.08694058466011</v>
      </c>
      <c r="G43" s="9">
        <f t="shared" si="2"/>
        <v>343.08694058466011</v>
      </c>
      <c r="H43" s="40" t="s">
        <v>11</v>
      </c>
    </row>
    <row r="44" spans="1:8" x14ac:dyDescent="0.15">
      <c r="A44" s="7">
        <v>507</v>
      </c>
      <c r="B44" s="59">
        <v>1.0762</v>
      </c>
      <c r="C44" s="8">
        <f t="shared" si="0"/>
        <v>1.090739558312303</v>
      </c>
      <c r="D44" s="44">
        <v>36.975000000000001</v>
      </c>
      <c r="E44" s="37">
        <f t="shared" si="3"/>
        <v>38.823750000000004</v>
      </c>
      <c r="F44" s="38">
        <f t="shared" si="1"/>
        <v>440.60878932841439</v>
      </c>
      <c r="G44" s="9">
        <f t="shared" si="2"/>
        <v>479.43253932841441</v>
      </c>
      <c r="H44" s="33" t="s">
        <v>9</v>
      </c>
    </row>
    <row r="45" spans="1:8" x14ac:dyDescent="0.15">
      <c r="A45" s="7">
        <v>508</v>
      </c>
      <c r="B45" s="59">
        <v>0.83799999999999997</v>
      </c>
      <c r="C45" s="8">
        <f t="shared" si="0"/>
        <v>0.84932145499508427</v>
      </c>
      <c r="D45" s="44">
        <v>22.184999999999999</v>
      </c>
      <c r="E45" s="37">
        <f t="shared" si="3"/>
        <v>23.294249999999998</v>
      </c>
      <c r="F45" s="38">
        <f t="shared" si="1"/>
        <v>343.08694058466011</v>
      </c>
      <c r="G45" s="9">
        <f t="shared" si="2"/>
        <v>366.38119058466009</v>
      </c>
      <c r="H45" s="40" t="s">
        <v>11</v>
      </c>
    </row>
    <row r="46" spans="1:8" x14ac:dyDescent="0.15">
      <c r="A46" s="7">
        <v>509</v>
      </c>
      <c r="B46" s="59">
        <v>1.5178</v>
      </c>
      <c r="C46" s="8">
        <f t="shared" si="0"/>
        <v>1.5383056138323854</v>
      </c>
      <c r="D46" s="44">
        <v>22.184999999999999</v>
      </c>
      <c r="E46" s="37">
        <f t="shared" si="3"/>
        <v>23.294249999999998</v>
      </c>
      <c r="F46" s="38">
        <f t="shared" si="1"/>
        <v>621.40496231431632</v>
      </c>
      <c r="G46" s="9">
        <f t="shared" si="2"/>
        <v>644.69921231431636</v>
      </c>
      <c r="H46" s="40" t="s">
        <v>11</v>
      </c>
    </row>
    <row r="47" spans="1:8" x14ac:dyDescent="0.15">
      <c r="A47" s="7">
        <v>510</v>
      </c>
      <c r="B47" s="59">
        <v>0.81740000000000002</v>
      </c>
      <c r="C47" s="8">
        <f t="shared" si="0"/>
        <v>0.82844314715152978</v>
      </c>
      <c r="D47" s="44">
        <v>22.184999999999999</v>
      </c>
      <c r="E47" s="37">
        <f t="shared" si="3"/>
        <v>23.294249999999998</v>
      </c>
      <c r="F47" s="38">
        <f t="shared" si="1"/>
        <v>334.6530611383069</v>
      </c>
      <c r="G47" s="9">
        <f t="shared" si="2"/>
        <v>357.94731113830687</v>
      </c>
      <c r="H47" s="40" t="s">
        <v>11</v>
      </c>
    </row>
    <row r="48" spans="1:8" x14ac:dyDescent="0.15">
      <c r="A48" s="7">
        <v>511</v>
      </c>
      <c r="B48" s="59">
        <v>1.4973000000000001</v>
      </c>
      <c r="C48" s="8">
        <f t="shared" si="0"/>
        <v>1.5175286569977802</v>
      </c>
      <c r="D48" s="44">
        <v>22.184999999999999</v>
      </c>
      <c r="E48" s="37">
        <f t="shared" si="3"/>
        <v>23.294249999999998</v>
      </c>
      <c r="F48" s="38">
        <f t="shared" si="1"/>
        <v>613.01202403032414</v>
      </c>
      <c r="G48" s="9">
        <f t="shared" si="2"/>
        <v>636.30627403032418</v>
      </c>
      <c r="H48" s="40" t="s">
        <v>11</v>
      </c>
    </row>
    <row r="49" spans="1:10" x14ac:dyDescent="0.15">
      <c r="A49" s="7">
        <v>601</v>
      </c>
      <c r="B49" s="59">
        <v>2.1751</v>
      </c>
      <c r="C49" s="8">
        <f t="shared" si="0"/>
        <v>2.2044857956560953</v>
      </c>
      <c r="D49" s="44">
        <v>36.975000000000001</v>
      </c>
      <c r="E49" s="37">
        <f t="shared" si="3"/>
        <v>38.823750000000004</v>
      </c>
      <c r="F49" s="38">
        <f t="shared" si="1"/>
        <v>890.51122251276149</v>
      </c>
      <c r="G49" s="9">
        <f t="shared" si="2"/>
        <v>929.33497251276151</v>
      </c>
      <c r="H49" s="40" t="s">
        <v>11</v>
      </c>
    </row>
    <row r="50" spans="1:10" x14ac:dyDescent="0.15">
      <c r="A50" s="7">
        <v>602</v>
      </c>
      <c r="B50" s="59">
        <v>1.6</v>
      </c>
      <c r="C50" s="8">
        <f t="shared" si="0"/>
        <v>1.6216161431887053</v>
      </c>
      <c r="D50" s="44">
        <v>22.184999999999999</v>
      </c>
      <c r="E50" s="37">
        <f t="shared" si="3"/>
        <v>23.294249999999998</v>
      </c>
      <c r="F50" s="38">
        <f t="shared" si="1"/>
        <v>655.05859777500746</v>
      </c>
      <c r="G50" s="9">
        <f t="shared" si="2"/>
        <v>678.35284777500749</v>
      </c>
      <c r="H50" s="33" t="s">
        <v>9</v>
      </c>
    </row>
    <row r="51" spans="1:10" x14ac:dyDescent="0.15">
      <c r="A51" s="7">
        <v>603</v>
      </c>
      <c r="B51" s="59">
        <v>1.5589</v>
      </c>
      <c r="C51" s="8">
        <f t="shared" si="0"/>
        <v>1.5799608785105452</v>
      </c>
      <c r="D51" s="44">
        <v>36.975000000000001</v>
      </c>
      <c r="E51" s="37">
        <f t="shared" si="3"/>
        <v>38.823750000000004</v>
      </c>
      <c r="F51" s="38">
        <f t="shared" si="1"/>
        <v>638.23178004466195</v>
      </c>
      <c r="G51" s="9">
        <f t="shared" si="2"/>
        <v>677.05553004466196</v>
      </c>
      <c r="H51" s="33" t="s">
        <v>9</v>
      </c>
    </row>
    <row r="52" spans="1:10" x14ac:dyDescent="0.15">
      <c r="A52" s="7">
        <v>604</v>
      </c>
      <c r="B52" s="59">
        <v>1.1480999999999999</v>
      </c>
      <c r="C52" s="8">
        <f t="shared" si="0"/>
        <v>1.1636109337468452</v>
      </c>
      <c r="D52" s="44">
        <v>73.95</v>
      </c>
      <c r="E52" s="37">
        <f>D52*5%+D52-38.82</f>
        <v>38.827500000000008</v>
      </c>
      <c r="F52" s="38">
        <f t="shared" si="1"/>
        <v>470.04548506592874</v>
      </c>
      <c r="G52" s="9">
        <f t="shared" si="2"/>
        <v>508.87298506592873</v>
      </c>
      <c r="H52" s="40" t="s">
        <v>11</v>
      </c>
      <c r="J52" s="41"/>
    </row>
    <row r="53" spans="1:10" x14ac:dyDescent="0.15">
      <c r="A53" s="7">
        <v>605</v>
      </c>
      <c r="B53" s="59">
        <v>0.86470000000000002</v>
      </c>
      <c r="C53" s="8">
        <f t="shared" si="0"/>
        <v>0.87638217438454591</v>
      </c>
      <c r="D53" s="44">
        <v>22.184999999999999</v>
      </c>
      <c r="E53" s="37">
        <f t="shared" si="3"/>
        <v>23.294249999999998</v>
      </c>
      <c r="F53" s="38">
        <f t="shared" si="1"/>
        <v>354.01823093503054</v>
      </c>
      <c r="G53" s="9">
        <f t="shared" si="2"/>
        <v>377.31248093503052</v>
      </c>
      <c r="H53" s="40" t="s">
        <v>11</v>
      </c>
    </row>
    <row r="54" spans="1:10" x14ac:dyDescent="0.15">
      <c r="A54" s="7">
        <v>606</v>
      </c>
      <c r="B54" s="59">
        <v>0.84419999999999995</v>
      </c>
      <c r="C54" s="8">
        <f t="shared" si="0"/>
        <v>0.85560521754994057</v>
      </c>
      <c r="D54" s="44">
        <v>36.975000000000001</v>
      </c>
      <c r="E54" s="37">
        <f t="shared" si="3"/>
        <v>38.823750000000004</v>
      </c>
      <c r="F54" s="38">
        <f t="shared" si="1"/>
        <v>345.62529265103831</v>
      </c>
      <c r="G54" s="9">
        <f t="shared" si="2"/>
        <v>384.44904265103833</v>
      </c>
      <c r="H54" s="40" t="s">
        <v>11</v>
      </c>
    </row>
    <row r="55" spans="1:10" x14ac:dyDescent="0.15">
      <c r="A55" s="7">
        <v>607</v>
      </c>
      <c r="B55" s="59">
        <v>1.0865</v>
      </c>
      <c r="C55" s="8">
        <f t="shared" si="0"/>
        <v>1.1011787122340801</v>
      </c>
      <c r="D55" s="44">
        <v>22.184999999999999</v>
      </c>
      <c r="E55" s="37">
        <f t="shared" si="3"/>
        <v>23.294249999999998</v>
      </c>
      <c r="F55" s="38">
        <f t="shared" si="1"/>
        <v>444.825729051591</v>
      </c>
      <c r="G55" s="9">
        <f t="shared" si="2"/>
        <v>468.11997905159097</v>
      </c>
      <c r="H55" s="40" t="s">
        <v>11</v>
      </c>
    </row>
    <row r="56" spans="1:10" x14ac:dyDescent="0.15">
      <c r="A56" s="7">
        <v>608</v>
      </c>
      <c r="B56" s="59">
        <v>1.2303999999999999</v>
      </c>
      <c r="C56" s="8">
        <f t="shared" si="0"/>
        <v>1.2470228141121142</v>
      </c>
      <c r="D56" s="44">
        <v>36.975000000000001</v>
      </c>
      <c r="E56" s="37">
        <f t="shared" si="3"/>
        <v>38.823750000000004</v>
      </c>
      <c r="F56" s="38">
        <f t="shared" si="1"/>
        <v>503.74006168898069</v>
      </c>
      <c r="G56" s="9">
        <f t="shared" si="2"/>
        <v>542.56381168898065</v>
      </c>
      <c r="H56" s="33" t="s">
        <v>9</v>
      </c>
    </row>
    <row r="57" spans="1:10" x14ac:dyDescent="0.15">
      <c r="A57" s="7">
        <v>609</v>
      </c>
      <c r="B57" s="59">
        <v>1.1521999999999999</v>
      </c>
      <c r="C57" s="8">
        <f t="shared" si="0"/>
        <v>1.1677663251137662</v>
      </c>
      <c r="D57" s="44">
        <v>22.184999999999999</v>
      </c>
      <c r="E57" s="37">
        <f t="shared" si="3"/>
        <v>23.294249999999998</v>
      </c>
      <c r="F57" s="38">
        <f t="shared" si="1"/>
        <v>471.72407272272716</v>
      </c>
      <c r="G57" s="9">
        <f t="shared" si="2"/>
        <v>495.01832272272713</v>
      </c>
      <c r="H57" s="33" t="s">
        <v>9</v>
      </c>
    </row>
    <row r="58" spans="1:10" x14ac:dyDescent="0.15">
      <c r="A58" s="7">
        <v>610</v>
      </c>
      <c r="B58" s="59">
        <v>0.8236</v>
      </c>
      <c r="C58" s="8">
        <f t="shared" si="0"/>
        <v>0.83472690970638597</v>
      </c>
      <c r="D58" s="44">
        <v>0</v>
      </c>
      <c r="E58" s="37">
        <f t="shared" si="3"/>
        <v>0</v>
      </c>
      <c r="F58" s="38">
        <f t="shared" si="1"/>
        <v>337.19141320468503</v>
      </c>
      <c r="G58" s="9">
        <f t="shared" si="2"/>
        <v>337.19141320468503</v>
      </c>
      <c r="H58" s="40" t="s">
        <v>11</v>
      </c>
    </row>
    <row r="59" spans="1:10" x14ac:dyDescent="0.15">
      <c r="A59" s="7">
        <v>611</v>
      </c>
      <c r="B59" s="59">
        <v>1.5178</v>
      </c>
      <c r="C59" s="8">
        <f t="shared" si="0"/>
        <v>1.5383056138323854</v>
      </c>
      <c r="D59" s="44">
        <v>36.975000000000001</v>
      </c>
      <c r="E59" s="37">
        <f t="shared" si="3"/>
        <v>38.823750000000004</v>
      </c>
      <c r="F59" s="38">
        <f t="shared" si="1"/>
        <v>621.40496231431632</v>
      </c>
      <c r="G59" s="9">
        <f t="shared" si="2"/>
        <v>660.22871231431634</v>
      </c>
      <c r="H59" s="33" t="s">
        <v>9</v>
      </c>
    </row>
    <row r="60" spans="1:10" x14ac:dyDescent="0.15">
      <c r="A60" s="7">
        <v>701</v>
      </c>
      <c r="B60" s="59">
        <v>2.206</v>
      </c>
      <c r="C60" s="8">
        <f t="shared" si="0"/>
        <v>2.235803257421427</v>
      </c>
      <c r="D60" s="44">
        <v>36.975000000000001</v>
      </c>
      <c r="E60" s="37">
        <f t="shared" si="3"/>
        <v>38.823750000000004</v>
      </c>
      <c r="F60" s="38">
        <f t="shared" si="1"/>
        <v>903.16204168229126</v>
      </c>
      <c r="G60" s="9">
        <f t="shared" si="2"/>
        <v>941.98579168229128</v>
      </c>
      <c r="H60" s="40" t="s">
        <v>11</v>
      </c>
    </row>
    <row r="61" spans="1:10" x14ac:dyDescent="0.15">
      <c r="A61" s="7">
        <v>702</v>
      </c>
      <c r="B61" s="59">
        <v>1.6205000000000001</v>
      </c>
      <c r="C61" s="8">
        <f t="shared" si="0"/>
        <v>1.6423931000233105</v>
      </c>
      <c r="D61" s="44">
        <v>36.975000000000001</v>
      </c>
      <c r="E61" s="37">
        <f t="shared" si="3"/>
        <v>38.823750000000004</v>
      </c>
      <c r="F61" s="38">
        <f t="shared" si="1"/>
        <v>663.45153605899975</v>
      </c>
      <c r="G61" s="9">
        <f t="shared" si="2"/>
        <v>702.27528605899977</v>
      </c>
      <c r="H61" s="33" t="s">
        <v>9</v>
      </c>
    </row>
    <row r="62" spans="1:10" x14ac:dyDescent="0.15">
      <c r="A62" s="7">
        <v>703</v>
      </c>
      <c r="B62" s="59">
        <v>1.5793999999999999</v>
      </c>
      <c r="C62" s="8">
        <f t="shared" si="0"/>
        <v>1.6007378353451505</v>
      </c>
      <c r="D62" s="44">
        <v>36.975000000000001</v>
      </c>
      <c r="E62" s="37">
        <f t="shared" si="3"/>
        <v>38.823750000000004</v>
      </c>
      <c r="F62" s="38">
        <f t="shared" si="1"/>
        <v>646.62471832865413</v>
      </c>
      <c r="G62" s="9">
        <f t="shared" si="2"/>
        <v>685.44846832865414</v>
      </c>
      <c r="H62" s="33" t="s">
        <v>9</v>
      </c>
    </row>
    <row r="63" spans="1:10" x14ac:dyDescent="0.15">
      <c r="A63" s="7">
        <v>704</v>
      </c>
      <c r="B63" s="59">
        <v>1.1584000000000001</v>
      </c>
      <c r="C63" s="8">
        <f t="shared" si="0"/>
        <v>1.1740500876686226</v>
      </c>
      <c r="D63" s="44">
        <v>36.975000000000001</v>
      </c>
      <c r="E63" s="37">
        <f t="shared" si="3"/>
        <v>38.823750000000004</v>
      </c>
      <c r="F63" s="38">
        <f t="shared" si="1"/>
        <v>474.26242478910541</v>
      </c>
      <c r="G63" s="9">
        <f t="shared" si="2"/>
        <v>513.08617478910537</v>
      </c>
      <c r="H63" s="40" t="s">
        <v>11</v>
      </c>
    </row>
    <row r="64" spans="1:10" x14ac:dyDescent="0.15">
      <c r="A64" s="7">
        <v>705</v>
      </c>
      <c r="B64" s="59">
        <v>0.87090000000000001</v>
      </c>
      <c r="C64" s="8">
        <f t="shared" si="0"/>
        <v>0.8826659369394021</v>
      </c>
      <c r="D64" s="44">
        <v>0</v>
      </c>
      <c r="E64" s="37">
        <f t="shared" si="3"/>
        <v>0</v>
      </c>
      <c r="F64" s="38">
        <f t="shared" si="1"/>
        <v>356.55658300140868</v>
      </c>
      <c r="G64" s="9">
        <f t="shared" si="2"/>
        <v>356.55658300140868</v>
      </c>
      <c r="H64" s="33" t="s">
        <v>9</v>
      </c>
    </row>
    <row r="65" spans="1:13" x14ac:dyDescent="0.15">
      <c r="A65" s="7">
        <v>706</v>
      </c>
      <c r="B65" s="59">
        <v>0.85029999999999994</v>
      </c>
      <c r="C65" s="8">
        <f t="shared" si="0"/>
        <v>0.8617876290958475</v>
      </c>
      <c r="D65" s="44">
        <v>0</v>
      </c>
      <c r="E65" s="37">
        <f t="shared" si="3"/>
        <v>0</v>
      </c>
      <c r="F65" s="38">
        <f t="shared" si="1"/>
        <v>348.12270355505552</v>
      </c>
      <c r="G65" s="9">
        <f t="shared" si="2"/>
        <v>348.12270355505552</v>
      </c>
      <c r="H65" s="33" t="s">
        <v>9</v>
      </c>
    </row>
    <row r="66" spans="1:13" x14ac:dyDescent="0.15">
      <c r="A66" s="7">
        <v>707</v>
      </c>
      <c r="B66" s="59">
        <v>1.0968</v>
      </c>
      <c r="C66" s="8">
        <f t="shared" si="0"/>
        <v>1.1116178661558573</v>
      </c>
      <c r="D66" s="44">
        <v>22.184999999999999</v>
      </c>
      <c r="E66" s="37">
        <f t="shared" si="3"/>
        <v>23.294249999999998</v>
      </c>
      <c r="F66" s="38">
        <f t="shared" si="1"/>
        <v>449.04266877476761</v>
      </c>
      <c r="G66" s="9">
        <f t="shared" si="2"/>
        <v>472.33691877476758</v>
      </c>
      <c r="H66" s="33" t="s">
        <v>9</v>
      </c>
    </row>
    <row r="67" spans="1:13" x14ac:dyDescent="0.15">
      <c r="A67" s="7">
        <v>708</v>
      </c>
      <c r="B67" s="59">
        <v>1.2438</v>
      </c>
      <c r="C67" s="8">
        <f t="shared" ref="C67:C81" si="4">(100/$B$86)*B67</f>
        <v>1.2606038493113196</v>
      </c>
      <c r="D67" s="44">
        <v>0</v>
      </c>
      <c r="E67" s="37">
        <f t="shared" si="3"/>
        <v>0</v>
      </c>
      <c r="F67" s="38">
        <f t="shared" ref="F67:F81" si="5">(484745*C67/100)/12</f>
        <v>509.22617744534637</v>
      </c>
      <c r="G67" s="9">
        <f t="shared" ref="G67:G81" si="6">F67+E67</f>
        <v>509.22617744534637</v>
      </c>
      <c r="H67" s="40" t="s">
        <v>11</v>
      </c>
    </row>
    <row r="68" spans="1:13" x14ac:dyDescent="0.15">
      <c r="A68" s="7">
        <v>709</v>
      </c>
      <c r="B68" s="59">
        <v>1.1654</v>
      </c>
      <c r="C68" s="8">
        <f t="shared" si="4"/>
        <v>1.1811446582950731</v>
      </c>
      <c r="D68" s="44">
        <v>36.975000000000001</v>
      </c>
      <c r="E68" s="37">
        <f t="shared" si="3"/>
        <v>38.823750000000004</v>
      </c>
      <c r="F68" s="38">
        <f t="shared" si="5"/>
        <v>477.12830615437105</v>
      </c>
      <c r="G68" s="9">
        <f t="shared" si="6"/>
        <v>515.95205615437101</v>
      </c>
      <c r="H68" s="40" t="s">
        <v>11</v>
      </c>
    </row>
    <row r="69" spans="1:13" x14ac:dyDescent="0.15">
      <c r="A69" s="7">
        <v>710</v>
      </c>
      <c r="B69" s="59">
        <v>0.82979999999999998</v>
      </c>
      <c r="C69" s="8">
        <f t="shared" si="4"/>
        <v>0.84101067226124226</v>
      </c>
      <c r="D69" s="44">
        <v>0</v>
      </c>
      <c r="E69" s="37">
        <f t="shared" ref="E69:E84" si="7">D69*5%+D69</f>
        <v>0</v>
      </c>
      <c r="F69" s="38">
        <f t="shared" si="5"/>
        <v>339.72976527106323</v>
      </c>
      <c r="G69" s="9">
        <f t="shared" si="6"/>
        <v>339.72976527106323</v>
      </c>
      <c r="H69" s="33" t="s">
        <v>9</v>
      </c>
    </row>
    <row r="70" spans="1:13" x14ac:dyDescent="0.15">
      <c r="A70" s="7">
        <v>711</v>
      </c>
      <c r="B70" s="59">
        <v>1.5384</v>
      </c>
      <c r="C70" s="8">
        <f t="shared" si="4"/>
        <v>1.55918392167594</v>
      </c>
      <c r="D70" s="44">
        <v>36.975000000000001</v>
      </c>
      <c r="E70" s="37">
        <f t="shared" si="7"/>
        <v>38.823750000000004</v>
      </c>
      <c r="F70" s="38">
        <f t="shared" si="5"/>
        <v>629.83884176066965</v>
      </c>
      <c r="G70" s="9">
        <f t="shared" si="6"/>
        <v>668.66259176066967</v>
      </c>
      <c r="H70" s="33" t="s">
        <v>9</v>
      </c>
    </row>
    <row r="71" spans="1:13" x14ac:dyDescent="0.15">
      <c r="A71" s="7">
        <v>801</v>
      </c>
      <c r="B71" s="59">
        <v>2.2368000000000001</v>
      </c>
      <c r="C71" s="8">
        <f t="shared" si="4"/>
        <v>2.2670193681778099</v>
      </c>
      <c r="D71" s="44">
        <v>59.16</v>
      </c>
      <c r="E71" s="37">
        <f t="shared" si="7"/>
        <v>62.117999999999995</v>
      </c>
      <c r="F71" s="38">
        <f t="shared" si="5"/>
        <v>915.77191968946045</v>
      </c>
      <c r="G71" s="9">
        <f t="shared" si="6"/>
        <v>977.88991968946038</v>
      </c>
      <c r="H71" s="33" t="s">
        <v>9</v>
      </c>
    </row>
    <row r="72" spans="1:13" x14ac:dyDescent="0.15">
      <c r="A72" s="7">
        <v>802</v>
      </c>
      <c r="B72" s="59">
        <v>1.6411</v>
      </c>
      <c r="C72" s="8">
        <f t="shared" si="4"/>
        <v>1.6632714078668651</v>
      </c>
      <c r="D72" s="44">
        <v>44.37</v>
      </c>
      <c r="E72" s="37">
        <f t="shared" si="7"/>
        <v>46.588499999999996</v>
      </c>
      <c r="F72" s="38">
        <f t="shared" si="5"/>
        <v>671.88541550535285</v>
      </c>
      <c r="G72" s="9">
        <f t="shared" si="6"/>
        <v>718.47391550535281</v>
      </c>
      <c r="H72" s="33" t="s">
        <v>9</v>
      </c>
    </row>
    <row r="73" spans="1:13" x14ac:dyDescent="0.15">
      <c r="A73" s="7">
        <v>803</v>
      </c>
      <c r="B73" s="59">
        <v>1.6</v>
      </c>
      <c r="C73" s="8">
        <f t="shared" si="4"/>
        <v>1.6216161431887053</v>
      </c>
      <c r="D73" s="44">
        <v>22.184999999999999</v>
      </c>
      <c r="E73" s="37">
        <f t="shared" si="7"/>
        <v>23.294249999999998</v>
      </c>
      <c r="F73" s="38">
        <f t="shared" si="5"/>
        <v>655.05859777500746</v>
      </c>
      <c r="G73" s="9">
        <f t="shared" si="6"/>
        <v>678.35284777500749</v>
      </c>
      <c r="H73" s="40" t="s">
        <v>11</v>
      </c>
    </row>
    <row r="74" spans="1:13" x14ac:dyDescent="0.15">
      <c r="A74" s="7">
        <v>804</v>
      </c>
      <c r="B74" s="59">
        <v>1.1892</v>
      </c>
      <c r="C74" s="8">
        <f t="shared" si="4"/>
        <v>1.2052661984250053</v>
      </c>
      <c r="D74" s="44">
        <v>36.975000000000001</v>
      </c>
      <c r="E74" s="37">
        <f t="shared" si="7"/>
        <v>38.823750000000004</v>
      </c>
      <c r="F74" s="38">
        <f t="shared" si="5"/>
        <v>486.87230279627425</v>
      </c>
      <c r="G74" s="9">
        <f t="shared" si="6"/>
        <v>525.69605279627422</v>
      </c>
      <c r="H74" s="40" t="s">
        <v>11</v>
      </c>
    </row>
    <row r="75" spans="1:13" x14ac:dyDescent="0.15">
      <c r="A75" s="7">
        <v>805</v>
      </c>
      <c r="B75" s="59">
        <v>0.877</v>
      </c>
      <c r="C75" s="8">
        <f t="shared" si="4"/>
        <v>0.88884834848530903</v>
      </c>
      <c r="D75" s="44">
        <v>0</v>
      </c>
      <c r="E75" s="37">
        <f t="shared" si="7"/>
        <v>0</v>
      </c>
      <c r="F75" s="38">
        <f t="shared" si="5"/>
        <v>359.0539939054259</v>
      </c>
      <c r="G75" s="9">
        <f t="shared" si="6"/>
        <v>359.0539939054259</v>
      </c>
      <c r="H75" s="33" t="s">
        <v>9</v>
      </c>
    </row>
    <row r="76" spans="1:13" x14ac:dyDescent="0.15">
      <c r="A76" s="7">
        <v>806</v>
      </c>
      <c r="B76" s="59">
        <v>0.85650000000000004</v>
      </c>
      <c r="C76" s="8">
        <f t="shared" si="4"/>
        <v>0.86807139165070379</v>
      </c>
      <c r="D76" s="44">
        <v>0</v>
      </c>
      <c r="E76" s="37">
        <f t="shared" si="7"/>
        <v>0</v>
      </c>
      <c r="F76" s="38">
        <f t="shared" si="5"/>
        <v>350.66105562143366</v>
      </c>
      <c r="G76" s="9">
        <f t="shared" si="6"/>
        <v>350.66105562143366</v>
      </c>
      <c r="H76" s="33" t="s">
        <v>9</v>
      </c>
    </row>
    <row r="77" spans="1:13" x14ac:dyDescent="0.15">
      <c r="A77" s="7">
        <v>807</v>
      </c>
      <c r="B77" s="59">
        <v>1.1275999999999999</v>
      </c>
      <c r="C77" s="8">
        <f t="shared" si="4"/>
        <v>1.14283397691224</v>
      </c>
      <c r="D77" s="44">
        <v>36.975000000000001</v>
      </c>
      <c r="E77" s="37">
        <f t="shared" si="7"/>
        <v>38.823750000000004</v>
      </c>
      <c r="F77" s="38">
        <f t="shared" si="5"/>
        <v>461.65254678193645</v>
      </c>
      <c r="G77" s="9">
        <f t="shared" si="6"/>
        <v>500.47629678193647</v>
      </c>
      <c r="H77" s="40" t="s">
        <v>11</v>
      </c>
    </row>
    <row r="78" spans="1:13" x14ac:dyDescent="0.15">
      <c r="A78" s="7">
        <v>808</v>
      </c>
      <c r="B78" s="59">
        <v>1.2583</v>
      </c>
      <c r="C78" s="8">
        <f t="shared" si="4"/>
        <v>1.2752997456089674</v>
      </c>
      <c r="D78" s="44">
        <v>36.975000000000001</v>
      </c>
      <c r="E78" s="37">
        <f t="shared" si="7"/>
        <v>38.823750000000004</v>
      </c>
      <c r="F78" s="38">
        <f t="shared" si="5"/>
        <v>515.16264598768237</v>
      </c>
      <c r="G78" s="9">
        <f t="shared" si="6"/>
        <v>553.98639598768239</v>
      </c>
      <c r="H78" s="40" t="s">
        <v>11</v>
      </c>
      <c r="L78" s="41"/>
      <c r="M78" s="42"/>
    </row>
    <row r="79" spans="1:13" x14ac:dyDescent="0.15">
      <c r="A79" s="7">
        <v>809</v>
      </c>
      <c r="B79" s="59">
        <v>1.1796</v>
      </c>
      <c r="C79" s="8">
        <f t="shared" si="4"/>
        <v>1.195536501565873</v>
      </c>
      <c r="D79" s="44">
        <v>0</v>
      </c>
      <c r="E79" s="37">
        <f t="shared" si="7"/>
        <v>0</v>
      </c>
      <c r="F79" s="38">
        <f t="shared" si="5"/>
        <v>482.94195120962422</v>
      </c>
      <c r="G79" s="9">
        <f t="shared" si="6"/>
        <v>482.94195120962422</v>
      </c>
      <c r="H79" s="33" t="s">
        <v>9</v>
      </c>
      <c r="L79" s="41"/>
    </row>
    <row r="80" spans="1:13" x14ac:dyDescent="0.15">
      <c r="A80" s="7">
        <v>810</v>
      </c>
      <c r="B80" s="59">
        <v>0.83589999999999998</v>
      </c>
      <c r="C80" s="8">
        <f t="shared" si="4"/>
        <v>0.84719308380714919</v>
      </c>
      <c r="D80" s="44">
        <v>36.975000000000001</v>
      </c>
      <c r="E80" s="37">
        <f t="shared" si="7"/>
        <v>38.823750000000004</v>
      </c>
      <c r="F80" s="38">
        <f t="shared" si="5"/>
        <v>342.22717617508039</v>
      </c>
      <c r="G80" s="9">
        <f t="shared" si="6"/>
        <v>381.05092617508041</v>
      </c>
      <c r="H80" s="33" t="s">
        <v>9</v>
      </c>
      <c r="L80" s="41"/>
    </row>
    <row r="81" spans="1:10" x14ac:dyDescent="0.15">
      <c r="A81" s="7">
        <v>811</v>
      </c>
      <c r="B81" s="59">
        <v>1.5589</v>
      </c>
      <c r="C81" s="8">
        <f t="shared" si="4"/>
        <v>1.5799608785105452</v>
      </c>
      <c r="D81" s="44">
        <v>36.975000000000001</v>
      </c>
      <c r="E81" s="37">
        <f t="shared" si="7"/>
        <v>38.823750000000004</v>
      </c>
      <c r="F81" s="38">
        <f t="shared" si="5"/>
        <v>638.23178004466195</v>
      </c>
      <c r="G81" s="9">
        <f t="shared" si="6"/>
        <v>677.05553004466196</v>
      </c>
      <c r="H81" s="40" t="s">
        <v>11</v>
      </c>
      <c r="I81" s="28"/>
      <c r="J81" s="28"/>
    </row>
    <row r="82" spans="1:10" x14ac:dyDescent="0.15">
      <c r="A82" s="12" t="s">
        <v>2</v>
      </c>
      <c r="B82" s="61">
        <f>SUM(B2:B81)</f>
        <v>100.00000000000003</v>
      </c>
      <c r="C82" s="13">
        <f>SUM(C3:C81)</f>
        <v>99.999999999999986</v>
      </c>
      <c r="D82" s="46">
        <f>SUM(D3:D81)</f>
        <v>2137.1549999999979</v>
      </c>
      <c r="E82" s="15">
        <f>SUM(E3:E81)</f>
        <v>2244.0127499999999</v>
      </c>
      <c r="F82" s="14">
        <f>SUM(F3:F81)</f>
        <v>40395.416666666672</v>
      </c>
      <c r="G82" s="9">
        <f>SUM(G3:G81)</f>
        <v>42639.429416666666</v>
      </c>
      <c r="H82" s="34">
        <f>COUNTIF(H2:H81,"EFT")</f>
        <v>35</v>
      </c>
      <c r="I82" s="28" t="s">
        <v>9</v>
      </c>
    </row>
    <row r="83" spans="1:10" x14ac:dyDescent="0.15">
      <c r="A83" s="12" t="s">
        <v>3</v>
      </c>
      <c r="B83" s="61"/>
      <c r="C83" s="13" t="s">
        <v>4</v>
      </c>
      <c r="D83" s="46">
        <f>D84/12</f>
        <v>2137.1666666666665</v>
      </c>
      <c r="E83" s="15">
        <f>E84/12</f>
        <v>2244.0250000000001</v>
      </c>
      <c r="F83" s="16">
        <f>F82*12</f>
        <v>484745.00000000006</v>
      </c>
      <c r="G83" s="9">
        <f>G82*12</f>
        <v>511673.15299999999</v>
      </c>
      <c r="H83" s="35">
        <f>COUNTIF(H2:H81,"coupon")</f>
        <v>44</v>
      </c>
      <c r="I83" s="28" t="s">
        <v>10</v>
      </c>
    </row>
    <row r="84" spans="1:10" x14ac:dyDescent="0.15">
      <c r="A84" s="7"/>
      <c r="B84" s="61"/>
      <c r="C84" s="17"/>
      <c r="D84" s="48">
        <v>25646</v>
      </c>
      <c r="E84" s="10">
        <f t="shared" si="7"/>
        <v>26928.3</v>
      </c>
      <c r="F84" s="36">
        <v>484745</v>
      </c>
      <c r="G84" s="9"/>
      <c r="H84" s="34">
        <f>SUM(H82:H83)</f>
        <v>79</v>
      </c>
      <c r="I84" s="28"/>
    </row>
    <row r="85" spans="1:10" x14ac:dyDescent="0.15">
      <c r="A85" s="7">
        <f>COUNTA(A3:A81)</f>
        <v>79</v>
      </c>
      <c r="B85" s="59"/>
      <c r="C85" s="17"/>
      <c r="D85" s="45"/>
      <c r="E85" s="19"/>
      <c r="F85" s="14">
        <f>F84-F83</f>
        <v>0</v>
      </c>
      <c r="G85" s="9"/>
      <c r="H85" s="35">
        <f>+A85</f>
        <v>79</v>
      </c>
      <c r="I85" s="57" t="s">
        <v>17</v>
      </c>
    </row>
    <row r="86" spans="1:10" x14ac:dyDescent="0.15">
      <c r="A86" s="12" t="s">
        <v>5</v>
      </c>
      <c r="B86" s="61">
        <f>SUM(B3:B81)</f>
        <v>98.667000000000016</v>
      </c>
      <c r="C86" s="8"/>
      <c r="D86" s="47"/>
      <c r="E86" s="18"/>
      <c r="F86" s="9"/>
      <c r="G86" s="9"/>
      <c r="H86" s="56">
        <f>+H84-H85</f>
        <v>0</v>
      </c>
      <c r="I86" s="23"/>
    </row>
    <row r="87" spans="1:10" s="21" customFormat="1" x14ac:dyDescent="0.15">
      <c r="A87" s="20"/>
      <c r="B87" s="62"/>
      <c r="C87" s="25"/>
      <c r="D87" s="49"/>
      <c r="E87" s="23"/>
      <c r="F87" s="22"/>
      <c r="G87" s="22"/>
      <c r="I87" s="23"/>
      <c r="J87" s="23"/>
    </row>
    <row r="88" spans="1:10" x14ac:dyDescent="0.15">
      <c r="C88" s="25"/>
      <c r="D88" s="50"/>
      <c r="F88" s="31" t="s">
        <v>13</v>
      </c>
      <c r="G88" s="31" t="s">
        <v>14</v>
      </c>
    </row>
    <row r="89" spans="1:10" x14ac:dyDescent="0.15">
      <c r="C89" s="32" t="s">
        <v>12</v>
      </c>
      <c r="D89" s="50"/>
      <c r="E89" s="28">
        <v>408000</v>
      </c>
      <c r="G89" s="39">
        <f>(484745*B2/100)/12</f>
        <v>538.47090416666663</v>
      </c>
    </row>
    <row r="90" spans="1:10" x14ac:dyDescent="0.15">
      <c r="C90" s="32" t="s">
        <v>15</v>
      </c>
      <c r="E90" s="28">
        <v>408010</v>
      </c>
      <c r="G90" s="27">
        <f>E2</f>
        <v>38.823750000000004</v>
      </c>
    </row>
    <row r="91" spans="1:10" x14ac:dyDescent="0.15">
      <c r="C91" s="30" t="s">
        <v>12</v>
      </c>
      <c r="E91" s="58">
        <v>408020</v>
      </c>
      <c r="F91" s="39">
        <f>(484745*B2/100)/12</f>
        <v>538.47090416666663</v>
      </c>
    </row>
    <row r="92" spans="1:10" x14ac:dyDescent="0.15">
      <c r="C92" s="30" t="s">
        <v>15</v>
      </c>
      <c r="E92" s="58">
        <v>408030</v>
      </c>
      <c r="F92" s="27">
        <f>E2</f>
        <v>38.823750000000004</v>
      </c>
    </row>
    <row r="93" spans="1:10" x14ac:dyDescent="0.15">
      <c r="C93" s="30"/>
    </row>
    <row r="94" spans="1:10" x14ac:dyDescent="0.15">
      <c r="C94" s="30"/>
    </row>
    <row r="95" spans="1:10" x14ac:dyDescent="0.15">
      <c r="C95" s="30"/>
    </row>
    <row r="96" spans="1:10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  <row r="786" spans="3:3" x14ac:dyDescent="0.15">
      <c r="C786" s="30"/>
    </row>
    <row r="787" spans="3:3" x14ac:dyDescent="0.15">
      <c r="C787" s="30"/>
    </row>
    <row r="788" spans="3:3" x14ac:dyDescent="0.15">
      <c r="C788" s="30"/>
    </row>
    <row r="789" spans="3:3" x14ac:dyDescent="0.15">
      <c r="C789" s="30"/>
    </row>
    <row r="790" spans="3:3" x14ac:dyDescent="0.15">
      <c r="C790" s="30"/>
    </row>
    <row r="791" spans="3:3" x14ac:dyDescent="0.15">
      <c r="C791" s="30"/>
    </row>
    <row r="792" spans="3:3" x14ac:dyDescent="0.15">
      <c r="C792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AW2021</vt:lpstr>
      <vt:lpstr>AW2020</vt:lpstr>
      <vt:lpstr>AW2019</vt:lpstr>
      <vt:lpstr>'AW2019'!Print_Area</vt:lpstr>
      <vt:lpstr>'AW2020'!Print_Area</vt:lpstr>
      <vt:lpstr>'AW2021'!Print_Area</vt:lpstr>
      <vt:lpstr>'AW2019'!Print_Titles</vt:lpstr>
      <vt:lpstr>'AW2020'!Print_Titles</vt:lpstr>
      <vt:lpstr>'AW2021'!Print_Titles</vt:lpstr>
    </vt:vector>
  </TitlesOfParts>
  <Company>Heil Heil Smart and Golee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 Heil Smart and Golee</dc:creator>
  <cp:lastModifiedBy>Microsoft Office User</cp:lastModifiedBy>
  <cp:lastPrinted>2020-10-22T13:44:28Z</cp:lastPrinted>
  <dcterms:created xsi:type="dcterms:W3CDTF">2013-01-02T16:57:14Z</dcterms:created>
  <dcterms:modified xsi:type="dcterms:W3CDTF">2020-11-18T17:25:04Z</dcterms:modified>
</cp:coreProperties>
</file>