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autoCompressPictures="0"/>
  <bookViews>
    <workbookView xWindow="0" yWindow="0" windowWidth="28800" windowHeight="12220"/>
  </bookViews>
  <sheets>
    <sheet name="BGT Worksheet" sheetId="1" r:id="rId1"/>
    <sheet name="Loan Amortization Schedule" sheetId="2" r:id="rId2"/>
    <sheet name="1065,Hinman House" sheetId="3" r:id="rId3"/>
  </sheets>
  <definedNames>
    <definedName name="Beg_Bal">'Loan Amortization Schedule'!$C$18:$C$377</definedName>
    <definedName name="Data">'Loan Amortization Schedule'!$A$18:$I$377</definedName>
    <definedName name="End_Bal">'Loan Amortization Schedule'!$I$18:$I$377</definedName>
    <definedName name="Extra_Pay">'Loan Amortization Schedule'!$E$18:$E$377</definedName>
    <definedName name="Full_Print">'Loan Amortization Schedule'!$A$1:$I$377</definedName>
    <definedName name="Header_Row">ROW('Loan Amortization Schedule'!$17:$17)</definedName>
    <definedName name="Int">'Loan Amortization Schedule'!$H$18:$H$377</definedName>
    <definedName name="Interest_Rate">'Loan Amortization Schedule'!$D$5</definedName>
    <definedName name="Last_Row">IF(Values_Entered,Header_Row+Number_of_Payments,Header_Row)</definedName>
    <definedName name="Loan_Amount">'Loan Amortization Schedule'!$D$4</definedName>
    <definedName name="Loan_Start">'Loan Amortization Schedule'!$D$7</definedName>
    <definedName name="Loan_Years">'Loan Amortization Schedule'!$D$6</definedName>
    <definedName name="Number_of_Payments">MATCH(0.01,End_Bal,-1)+1</definedName>
    <definedName name="Pay_Date">'Loan Amortization Schedule'!$B$18:$B$377</definedName>
    <definedName name="Pay_Num">'Loan Amortization Schedule'!$A$18:$A$377</definedName>
    <definedName name="Payment_Date">DATE(YEAR(Loan_Start),MONTH(Loan_Start)+Payment_Number,DAY(Loan_Start))</definedName>
    <definedName name="pmtType">IF('Loan Amortization Schedule'!$D$11="End of Period",0,1)</definedName>
    <definedName name="Princ">'Loan Amortization Schedule'!$G$18:$G$377</definedName>
    <definedName name="_xlnm.Print_Area" localSheetId="0">'BGT Worksheet'!$A$1:$G$113</definedName>
    <definedName name="Print_Area_Reset">OFFSET(Full_Print,0,0,Last_Row)</definedName>
    <definedName name="_xlnm.Print_Titles" localSheetId="2">'1065,Hinman House'!$1:$1</definedName>
    <definedName name="_xlnm.Print_Titles" localSheetId="0">'BGT Worksheet'!$1:$2</definedName>
    <definedName name="_xlnm.Print_Titles" localSheetId="1">'Loan Amortization Schedule'!$17:$17</definedName>
    <definedName name="rate">'Loan Amortization Schedule'!$H$5</definedName>
    <definedName name="roundOpt">'Loan Amortization Schedule'!$H$15</definedName>
    <definedName name="Sched_Pay">'Loan Amortization Schedule'!$D$18:$D$377</definedName>
    <definedName name="Scheduled_Extra_Payments">'Loan Amortization Schedule'!$D$8</definedName>
    <definedName name="Scheduled_Interest_Rate">'Loan Amortization Schedule'!$D$5</definedName>
    <definedName name="Scheduled_Monthly_Payment">'Loan Amortization Schedule'!$D$11</definedName>
    <definedName name="Total_Interest">'Loan Amortization Schedule'!$D$15</definedName>
    <definedName name="Total_Pay">'Loan Amortization Schedule'!$F$18:$F$377</definedName>
    <definedName name="Total_Payment">Scheduled_Payment+Extra_Payment</definedName>
    <definedName name="Values_Entered">IF(Loan_Amount*Interest_Rate*Loan_Years*Loan_Start&gt;0,1,0)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8" i="1" l="1"/>
  <c r="F103" i="1"/>
  <c r="F91" i="1"/>
  <c r="F86" i="1"/>
  <c r="F84" i="1"/>
  <c r="F79" i="1"/>
  <c r="F78" i="1"/>
  <c r="F77" i="1"/>
  <c r="F76" i="1"/>
  <c r="F75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5" i="1"/>
  <c r="F44" i="1"/>
  <c r="F43" i="1"/>
  <c r="F37" i="1"/>
  <c r="F35" i="1"/>
  <c r="F34" i="1"/>
  <c r="F33" i="1"/>
  <c r="F32" i="1"/>
  <c r="F31" i="1"/>
  <c r="F30" i="1"/>
  <c r="F28" i="1"/>
  <c r="F27" i="1"/>
  <c r="F26" i="1"/>
  <c r="F24" i="1"/>
  <c r="F23" i="1"/>
  <c r="F22" i="1"/>
  <c r="F16" i="1"/>
  <c r="F15" i="1"/>
  <c r="F14" i="1"/>
  <c r="F13" i="1"/>
  <c r="F12" i="1"/>
  <c r="F10" i="1"/>
  <c r="F9" i="1"/>
  <c r="F8" i="1"/>
  <c r="F7" i="1"/>
  <c r="F6" i="1"/>
  <c r="F5" i="1"/>
  <c r="G102" i="1"/>
  <c r="G105" i="1"/>
  <c r="D111" i="1"/>
  <c r="E111" i="1"/>
  <c r="G111" i="1"/>
  <c r="C111" i="1"/>
  <c r="D105" i="1"/>
  <c r="E105" i="1"/>
  <c r="C105" i="1"/>
  <c r="D93" i="1"/>
  <c r="E93" i="1"/>
  <c r="G93" i="1"/>
  <c r="C93" i="1"/>
  <c r="D88" i="1"/>
  <c r="E88" i="1"/>
  <c r="G88" i="1"/>
  <c r="C88" i="1"/>
  <c r="F85" i="1"/>
  <c r="D81" i="1"/>
  <c r="E81" i="1"/>
  <c r="G81" i="1"/>
  <c r="C81" i="1"/>
  <c r="D72" i="1"/>
  <c r="E72" i="1"/>
  <c r="G72" i="1"/>
  <c r="C72" i="1"/>
  <c r="C18" i="2"/>
  <c r="A18" i="2"/>
  <c r="E18" i="2"/>
  <c r="D12" i="2"/>
  <c r="D11" i="2"/>
  <c r="H18" i="2"/>
  <c r="D18" i="2"/>
  <c r="A19" i="2"/>
  <c r="B18" i="2"/>
  <c r="F18" i="2"/>
  <c r="G18" i="2"/>
  <c r="I18" i="2"/>
  <c r="C19" i="2"/>
  <c r="A20" i="2"/>
  <c r="B19" i="2"/>
  <c r="E19" i="2"/>
  <c r="D19" i="2"/>
  <c r="F19" i="2"/>
  <c r="A21" i="2"/>
  <c r="B20" i="2"/>
  <c r="E20" i="2"/>
  <c r="D20" i="2"/>
  <c r="H19" i="2"/>
  <c r="G19" i="2"/>
  <c r="I19" i="2"/>
  <c r="F20" i="2"/>
  <c r="C20" i="2"/>
  <c r="E21" i="2"/>
  <c r="D21" i="2"/>
  <c r="B21" i="2"/>
  <c r="A22" i="2"/>
  <c r="F21" i="2"/>
  <c r="D22" i="2"/>
  <c r="E22" i="2"/>
  <c r="F22" i="2"/>
  <c r="A23" i="2"/>
  <c r="B22" i="2"/>
  <c r="H20" i="2"/>
  <c r="G20" i="2"/>
  <c r="I20" i="2"/>
  <c r="A24" i="2"/>
  <c r="B23" i="2"/>
  <c r="E23" i="2"/>
  <c r="D23" i="2"/>
  <c r="F23" i="2"/>
  <c r="C21" i="2"/>
  <c r="A25" i="2"/>
  <c r="B24" i="2"/>
  <c r="E24" i="2"/>
  <c r="D24" i="2"/>
  <c r="F24" i="2"/>
  <c r="H21" i="2"/>
  <c r="G21" i="2"/>
  <c r="I21" i="2"/>
  <c r="E25" i="2"/>
  <c r="D25" i="2"/>
  <c r="F25" i="2"/>
  <c r="B25" i="2"/>
  <c r="A26" i="2"/>
  <c r="C22" i="2"/>
  <c r="D26" i="2"/>
  <c r="A27" i="2"/>
  <c r="B26" i="2"/>
  <c r="E26" i="2"/>
  <c r="H22" i="2"/>
  <c r="G22" i="2"/>
  <c r="I22" i="2"/>
  <c r="C23" i="2"/>
  <c r="F26" i="2"/>
  <c r="H23" i="2"/>
  <c r="G23" i="2"/>
  <c r="I23" i="2"/>
  <c r="C24" i="2"/>
  <c r="A28" i="2"/>
  <c r="B27" i="2"/>
  <c r="E27" i="2"/>
  <c r="D27" i="2"/>
  <c r="F27" i="2"/>
  <c r="H24" i="2"/>
  <c r="G24" i="2"/>
  <c r="I24" i="2"/>
  <c r="C25" i="2"/>
  <c r="A29" i="2"/>
  <c r="B28" i="2"/>
  <c r="E28" i="2"/>
  <c r="D28" i="2"/>
  <c r="F28" i="2"/>
  <c r="H25" i="2"/>
  <c r="G25" i="2"/>
  <c r="I25" i="2"/>
  <c r="C26" i="2"/>
  <c r="E29" i="2"/>
  <c r="D29" i="2"/>
  <c r="F29" i="2"/>
  <c r="A30" i="2"/>
  <c r="B29" i="2"/>
  <c r="H26" i="2"/>
  <c r="G26" i="2"/>
  <c r="I26" i="2"/>
  <c r="C27" i="2"/>
  <c r="D30" i="2"/>
  <c r="A31" i="2"/>
  <c r="B30" i="2"/>
  <c r="E30" i="2"/>
  <c r="F30" i="2"/>
  <c r="H27" i="2"/>
  <c r="G27" i="2"/>
  <c r="I27" i="2"/>
  <c r="C28" i="2"/>
  <c r="A32" i="2"/>
  <c r="B31" i="2"/>
  <c r="E31" i="2"/>
  <c r="D31" i="2"/>
  <c r="F31" i="2"/>
  <c r="H28" i="2"/>
  <c r="G28" i="2"/>
  <c r="I28" i="2"/>
  <c r="C29" i="2"/>
  <c r="A33" i="2"/>
  <c r="B32" i="2"/>
  <c r="E32" i="2"/>
  <c r="D32" i="2"/>
  <c r="F32" i="2"/>
  <c r="E33" i="2"/>
  <c r="D33" i="2"/>
  <c r="A34" i="2"/>
  <c r="B33" i="2"/>
  <c r="H29" i="2"/>
  <c r="G29" i="2"/>
  <c r="I29" i="2"/>
  <c r="C30" i="2"/>
  <c r="F33" i="2"/>
  <c r="D34" i="2"/>
  <c r="E34" i="2"/>
  <c r="F34" i="2"/>
  <c r="A35" i="2"/>
  <c r="B34" i="2"/>
  <c r="H30" i="2"/>
  <c r="G30" i="2"/>
  <c r="I30" i="2"/>
  <c r="C31" i="2"/>
  <c r="H31" i="2"/>
  <c r="G31" i="2"/>
  <c r="I31" i="2"/>
  <c r="C32" i="2"/>
  <c r="A36" i="2"/>
  <c r="B35" i="2"/>
  <c r="E35" i="2"/>
  <c r="D35" i="2"/>
  <c r="F35" i="2"/>
  <c r="H32" i="2"/>
  <c r="G32" i="2"/>
  <c r="I32" i="2"/>
  <c r="C33" i="2"/>
  <c r="A37" i="2"/>
  <c r="B36" i="2"/>
  <c r="E36" i="2"/>
  <c r="D36" i="2"/>
  <c r="F36" i="2"/>
  <c r="H33" i="2"/>
  <c r="G33" i="2"/>
  <c r="I33" i="2"/>
  <c r="C34" i="2"/>
  <c r="A38" i="2"/>
  <c r="E37" i="2"/>
  <c r="D37" i="2"/>
  <c r="B37" i="2"/>
  <c r="F37" i="2"/>
  <c r="H34" i="2"/>
  <c r="G34" i="2"/>
  <c r="I34" i="2"/>
  <c r="C35" i="2"/>
  <c r="A39" i="2"/>
  <c r="B38" i="2"/>
  <c r="E38" i="2"/>
  <c r="D38" i="2"/>
  <c r="F38" i="2"/>
  <c r="H35" i="2"/>
  <c r="G35" i="2"/>
  <c r="I35" i="2"/>
  <c r="C36" i="2"/>
  <c r="E39" i="2"/>
  <c r="D39" i="2"/>
  <c r="F39" i="2"/>
  <c r="A40" i="2"/>
  <c r="B39" i="2"/>
  <c r="H36" i="2"/>
  <c r="G36" i="2"/>
  <c r="I36" i="2"/>
  <c r="C37" i="2"/>
  <c r="D40" i="2"/>
  <c r="A41" i="2"/>
  <c r="B40" i="2"/>
  <c r="E40" i="2"/>
  <c r="F40" i="2"/>
  <c r="H37" i="2"/>
  <c r="G37" i="2"/>
  <c r="I37" i="2"/>
  <c r="C38" i="2"/>
  <c r="A42" i="2"/>
  <c r="B41" i="2"/>
  <c r="E41" i="2"/>
  <c r="D41" i="2"/>
  <c r="F41" i="2"/>
  <c r="H38" i="2"/>
  <c r="G38" i="2"/>
  <c r="I38" i="2"/>
  <c r="C39" i="2"/>
  <c r="A43" i="2"/>
  <c r="B42" i="2"/>
  <c r="E42" i="2"/>
  <c r="D42" i="2"/>
  <c r="F42" i="2"/>
  <c r="H39" i="2"/>
  <c r="G39" i="2"/>
  <c r="I39" i="2"/>
  <c r="C40" i="2"/>
  <c r="E43" i="2"/>
  <c r="D43" i="2"/>
  <c r="F43" i="2"/>
  <c r="B43" i="2"/>
  <c r="A44" i="2"/>
  <c r="H40" i="2"/>
  <c r="G40" i="2"/>
  <c r="I40" i="2"/>
  <c r="C41" i="2"/>
  <c r="D44" i="2"/>
  <c r="E44" i="2"/>
  <c r="F44" i="2"/>
  <c r="A45" i="2"/>
  <c r="B44" i="2"/>
  <c r="H41" i="2"/>
  <c r="G41" i="2"/>
  <c r="I41" i="2"/>
  <c r="C42" i="2"/>
  <c r="A46" i="2"/>
  <c r="B45" i="2"/>
  <c r="E45" i="2"/>
  <c r="D45" i="2"/>
  <c r="F45" i="2"/>
  <c r="H42" i="2"/>
  <c r="G42" i="2"/>
  <c r="I42" i="2"/>
  <c r="C43" i="2"/>
  <c r="A47" i="2"/>
  <c r="B46" i="2"/>
  <c r="E46" i="2"/>
  <c r="D46" i="2"/>
  <c r="F46" i="2"/>
  <c r="H43" i="2"/>
  <c r="G43" i="2"/>
  <c r="I43" i="2"/>
  <c r="C44" i="2"/>
  <c r="E47" i="2"/>
  <c r="D47" i="2"/>
  <c r="F47" i="2"/>
  <c r="A48" i="2"/>
  <c r="B47" i="2"/>
  <c r="H44" i="2"/>
  <c r="G44" i="2"/>
  <c r="I44" i="2"/>
  <c r="C45" i="2"/>
  <c r="D48" i="2"/>
  <c r="A49" i="2"/>
  <c r="B48" i="2"/>
  <c r="E48" i="2"/>
  <c r="F48" i="2"/>
  <c r="A50" i="2"/>
  <c r="B49" i="2"/>
  <c r="E49" i="2"/>
  <c r="D49" i="2"/>
  <c r="F49" i="2"/>
  <c r="H45" i="2"/>
  <c r="G45" i="2"/>
  <c r="I45" i="2"/>
  <c r="C46" i="2"/>
  <c r="H46" i="2"/>
  <c r="G46" i="2"/>
  <c r="I46" i="2"/>
  <c r="C47" i="2"/>
  <c r="A51" i="2"/>
  <c r="B50" i="2"/>
  <c r="E50" i="2"/>
  <c r="D50" i="2"/>
  <c r="F50" i="2"/>
  <c r="H47" i="2"/>
  <c r="G47" i="2"/>
  <c r="I47" i="2"/>
  <c r="C48" i="2"/>
  <c r="E51" i="2"/>
  <c r="D51" i="2"/>
  <c r="F51" i="2"/>
  <c r="B51" i="2"/>
  <c r="A52" i="2"/>
  <c r="H48" i="2"/>
  <c r="G48" i="2"/>
  <c r="I48" i="2"/>
  <c r="C49" i="2"/>
  <c r="D52" i="2"/>
  <c r="E52" i="2"/>
  <c r="F52" i="2"/>
  <c r="A53" i="2"/>
  <c r="B52" i="2"/>
  <c r="H49" i="2"/>
  <c r="G49" i="2"/>
  <c r="I49" i="2"/>
  <c r="C50" i="2"/>
  <c r="A54" i="2"/>
  <c r="B53" i="2"/>
  <c r="E53" i="2"/>
  <c r="D53" i="2"/>
  <c r="F53" i="2"/>
  <c r="H50" i="2"/>
  <c r="G50" i="2"/>
  <c r="I50" i="2"/>
  <c r="C51" i="2"/>
  <c r="A55" i="2"/>
  <c r="B54" i="2"/>
  <c r="E54" i="2"/>
  <c r="D54" i="2"/>
  <c r="F54" i="2"/>
  <c r="H51" i="2"/>
  <c r="G51" i="2"/>
  <c r="I51" i="2"/>
  <c r="C52" i="2"/>
  <c r="E55" i="2"/>
  <c r="D55" i="2"/>
  <c r="F55" i="2"/>
  <c r="A56" i="2"/>
  <c r="B55" i="2"/>
  <c r="H52" i="2"/>
  <c r="G52" i="2"/>
  <c r="I52" i="2"/>
  <c r="C53" i="2"/>
  <c r="D56" i="2"/>
  <c r="A57" i="2"/>
  <c r="B56" i="2"/>
  <c r="E56" i="2"/>
  <c r="F56" i="2"/>
  <c r="A58" i="2"/>
  <c r="B57" i="2"/>
  <c r="E57" i="2"/>
  <c r="D57" i="2"/>
  <c r="H53" i="2"/>
  <c r="G53" i="2"/>
  <c r="I53" i="2"/>
  <c r="C54" i="2"/>
  <c r="F57" i="2"/>
  <c r="H54" i="2"/>
  <c r="G54" i="2"/>
  <c r="I54" i="2"/>
  <c r="C55" i="2"/>
  <c r="A59" i="2"/>
  <c r="B58" i="2"/>
  <c r="E58" i="2"/>
  <c r="D58" i="2"/>
  <c r="F58" i="2"/>
  <c r="H55" i="2"/>
  <c r="G55" i="2"/>
  <c r="I55" i="2"/>
  <c r="C56" i="2"/>
  <c r="E59" i="2"/>
  <c r="D59" i="2"/>
  <c r="F59" i="2"/>
  <c r="A60" i="2"/>
  <c r="B59" i="2"/>
  <c r="H56" i="2"/>
  <c r="G56" i="2"/>
  <c r="I56" i="2"/>
  <c r="C57" i="2"/>
  <c r="D60" i="2"/>
  <c r="E60" i="2"/>
  <c r="F60" i="2"/>
  <c r="A61" i="2"/>
  <c r="B60" i="2"/>
  <c r="H57" i="2"/>
  <c r="G57" i="2"/>
  <c r="I57" i="2"/>
  <c r="C58" i="2"/>
  <c r="A62" i="2"/>
  <c r="B61" i="2"/>
  <c r="E61" i="2"/>
  <c r="D61" i="2"/>
  <c r="F61" i="2"/>
  <c r="H58" i="2"/>
  <c r="G58" i="2"/>
  <c r="I58" i="2"/>
  <c r="C59" i="2"/>
  <c r="A63" i="2"/>
  <c r="B62" i="2"/>
  <c r="E62" i="2"/>
  <c r="D62" i="2"/>
  <c r="F62" i="2"/>
  <c r="H59" i="2"/>
  <c r="G59" i="2"/>
  <c r="I59" i="2"/>
  <c r="C60" i="2"/>
  <c r="E63" i="2"/>
  <c r="D63" i="2"/>
  <c r="F63" i="2"/>
  <c r="A64" i="2"/>
  <c r="B63" i="2"/>
  <c r="H60" i="2"/>
  <c r="G60" i="2"/>
  <c r="I60" i="2"/>
  <c r="C61" i="2"/>
  <c r="D64" i="2"/>
  <c r="A65" i="2"/>
  <c r="B64" i="2"/>
  <c r="E64" i="2"/>
  <c r="F64" i="2"/>
  <c r="H61" i="2"/>
  <c r="G61" i="2"/>
  <c r="I61" i="2"/>
  <c r="C62" i="2"/>
  <c r="A66" i="2"/>
  <c r="B65" i="2"/>
  <c r="E65" i="2"/>
  <c r="D65" i="2"/>
  <c r="F65" i="2"/>
  <c r="H62" i="2"/>
  <c r="G62" i="2"/>
  <c r="I62" i="2"/>
  <c r="C63" i="2"/>
  <c r="A67" i="2"/>
  <c r="B66" i="2"/>
  <c r="E66" i="2"/>
  <c r="D66" i="2"/>
  <c r="F66" i="2"/>
  <c r="H63" i="2"/>
  <c r="G63" i="2"/>
  <c r="I63" i="2"/>
  <c r="C64" i="2"/>
  <c r="E67" i="2"/>
  <c r="D67" i="2"/>
  <c r="F67" i="2"/>
  <c r="B67" i="2"/>
  <c r="A68" i="2"/>
  <c r="H64" i="2"/>
  <c r="G64" i="2"/>
  <c r="I64" i="2"/>
  <c r="C65" i="2"/>
  <c r="D68" i="2"/>
  <c r="E68" i="2"/>
  <c r="F68" i="2"/>
  <c r="A69" i="2"/>
  <c r="B68" i="2"/>
  <c r="H65" i="2"/>
  <c r="G65" i="2"/>
  <c r="I65" i="2"/>
  <c r="C66" i="2"/>
  <c r="A70" i="2"/>
  <c r="B69" i="2"/>
  <c r="E69" i="2"/>
  <c r="D69" i="2"/>
  <c r="F69" i="2"/>
  <c r="H66" i="2"/>
  <c r="G66" i="2"/>
  <c r="I66" i="2"/>
  <c r="C67" i="2"/>
  <c r="A71" i="2"/>
  <c r="B70" i="2"/>
  <c r="E70" i="2"/>
  <c r="D70" i="2"/>
  <c r="F70" i="2"/>
  <c r="E71" i="2"/>
  <c r="D71" i="2"/>
  <c r="F71" i="2"/>
  <c r="A72" i="2"/>
  <c r="B71" i="2"/>
  <c r="H67" i="2"/>
  <c r="G67" i="2"/>
  <c r="I67" i="2"/>
  <c r="C68" i="2"/>
  <c r="D72" i="2"/>
  <c r="A73" i="2"/>
  <c r="B72" i="2"/>
  <c r="E72" i="2"/>
  <c r="H68" i="2"/>
  <c r="G68" i="2"/>
  <c r="I68" i="2"/>
  <c r="C69" i="2"/>
  <c r="F72" i="2"/>
  <c r="H69" i="2"/>
  <c r="G69" i="2"/>
  <c r="I69" i="2"/>
  <c r="C70" i="2"/>
  <c r="A74" i="2"/>
  <c r="B73" i="2"/>
  <c r="E73" i="2"/>
  <c r="D73" i="2"/>
  <c r="F73" i="2"/>
  <c r="H70" i="2"/>
  <c r="G70" i="2"/>
  <c r="I70" i="2"/>
  <c r="C71" i="2"/>
  <c r="A75" i="2"/>
  <c r="B74" i="2"/>
  <c r="E74" i="2"/>
  <c r="D74" i="2"/>
  <c r="F74" i="2"/>
  <c r="H71" i="2"/>
  <c r="G71" i="2"/>
  <c r="I71" i="2"/>
  <c r="C72" i="2"/>
  <c r="E75" i="2"/>
  <c r="D75" i="2"/>
  <c r="F75" i="2"/>
  <c r="B75" i="2"/>
  <c r="A76" i="2"/>
  <c r="H72" i="2"/>
  <c r="G72" i="2"/>
  <c r="I72" i="2"/>
  <c r="C73" i="2"/>
  <c r="D76" i="2"/>
  <c r="E76" i="2"/>
  <c r="F76" i="2"/>
  <c r="A77" i="2"/>
  <c r="B76" i="2"/>
  <c r="H73" i="2"/>
  <c r="G73" i="2"/>
  <c r="I73" i="2"/>
  <c r="C74" i="2"/>
  <c r="A78" i="2"/>
  <c r="B77" i="2"/>
  <c r="E77" i="2"/>
  <c r="D77" i="2"/>
  <c r="F77" i="2"/>
  <c r="H74" i="2"/>
  <c r="G74" i="2"/>
  <c r="I74" i="2"/>
  <c r="C75" i="2"/>
  <c r="A79" i="2"/>
  <c r="B78" i="2"/>
  <c r="E78" i="2"/>
  <c r="D78" i="2"/>
  <c r="F78" i="2"/>
  <c r="E79" i="2"/>
  <c r="D79" i="2"/>
  <c r="A80" i="2"/>
  <c r="B79" i="2"/>
  <c r="H75" i="2"/>
  <c r="G75" i="2"/>
  <c r="I75" i="2"/>
  <c r="C76" i="2"/>
  <c r="F79" i="2"/>
  <c r="H76" i="2"/>
  <c r="G76" i="2"/>
  <c r="I76" i="2"/>
  <c r="C77" i="2"/>
  <c r="D80" i="2"/>
  <c r="A81" i="2"/>
  <c r="B80" i="2"/>
  <c r="E80" i="2"/>
  <c r="F80" i="2"/>
  <c r="A82" i="2"/>
  <c r="B81" i="2"/>
  <c r="E81" i="2"/>
  <c r="D81" i="2"/>
  <c r="F81" i="2"/>
  <c r="H77" i="2"/>
  <c r="G77" i="2"/>
  <c r="I77" i="2"/>
  <c r="C78" i="2"/>
  <c r="H78" i="2"/>
  <c r="G78" i="2"/>
  <c r="I78" i="2"/>
  <c r="C79" i="2"/>
  <c r="A83" i="2"/>
  <c r="B82" i="2"/>
  <c r="E82" i="2"/>
  <c r="D82" i="2"/>
  <c r="F82" i="2"/>
  <c r="H79" i="2"/>
  <c r="G79" i="2"/>
  <c r="I79" i="2"/>
  <c r="C80" i="2"/>
  <c r="E83" i="2"/>
  <c r="D83" i="2"/>
  <c r="B83" i="2"/>
  <c r="A84" i="2"/>
  <c r="F83" i="2"/>
  <c r="H80" i="2"/>
  <c r="G80" i="2"/>
  <c r="I80" i="2"/>
  <c r="C81" i="2"/>
  <c r="D84" i="2"/>
  <c r="E84" i="2"/>
  <c r="A85" i="2"/>
  <c r="B84" i="2"/>
  <c r="F84" i="2"/>
  <c r="H81" i="2"/>
  <c r="G81" i="2"/>
  <c r="I81" i="2"/>
  <c r="C82" i="2"/>
  <c r="A86" i="2"/>
  <c r="B85" i="2"/>
  <c r="E85" i="2"/>
  <c r="D85" i="2"/>
  <c r="F85" i="2"/>
  <c r="H82" i="2"/>
  <c r="G82" i="2"/>
  <c r="I82" i="2"/>
  <c r="C83" i="2"/>
  <c r="A87" i="2"/>
  <c r="B86" i="2"/>
  <c r="E86" i="2"/>
  <c r="D86" i="2"/>
  <c r="F86" i="2"/>
  <c r="E87" i="2"/>
  <c r="D87" i="2"/>
  <c r="A88" i="2"/>
  <c r="B87" i="2"/>
  <c r="H83" i="2"/>
  <c r="G83" i="2"/>
  <c r="I83" i="2"/>
  <c r="C84" i="2"/>
  <c r="F87" i="2"/>
  <c r="H84" i="2"/>
  <c r="G84" i="2"/>
  <c r="I84" i="2"/>
  <c r="C85" i="2"/>
  <c r="D88" i="2"/>
  <c r="A89" i="2"/>
  <c r="B88" i="2"/>
  <c r="E88" i="2"/>
  <c r="F88" i="2"/>
  <c r="A90" i="2"/>
  <c r="B89" i="2"/>
  <c r="E89" i="2"/>
  <c r="D89" i="2"/>
  <c r="H85" i="2"/>
  <c r="G85" i="2"/>
  <c r="I85" i="2"/>
  <c r="C86" i="2"/>
  <c r="F89" i="2"/>
  <c r="H86" i="2"/>
  <c r="G86" i="2"/>
  <c r="I86" i="2"/>
  <c r="C87" i="2"/>
  <c r="A91" i="2"/>
  <c r="B90" i="2"/>
  <c r="E90" i="2"/>
  <c r="D90" i="2"/>
  <c r="F90" i="2"/>
  <c r="H87" i="2"/>
  <c r="G87" i="2"/>
  <c r="I87" i="2"/>
  <c r="C88" i="2"/>
  <c r="E91" i="2"/>
  <c r="D91" i="2"/>
  <c r="F91" i="2"/>
  <c r="A92" i="2"/>
  <c r="B91" i="2"/>
  <c r="H88" i="2"/>
  <c r="G88" i="2"/>
  <c r="I88" i="2"/>
  <c r="C89" i="2"/>
  <c r="D92" i="2"/>
  <c r="E92" i="2"/>
  <c r="F92" i="2"/>
  <c r="A93" i="2"/>
  <c r="B92" i="2"/>
  <c r="H89" i="2"/>
  <c r="G89" i="2"/>
  <c r="I89" i="2"/>
  <c r="C90" i="2"/>
  <c r="A94" i="2"/>
  <c r="B93" i="2"/>
  <c r="E93" i="2"/>
  <c r="D93" i="2"/>
  <c r="F93" i="2"/>
  <c r="H90" i="2"/>
  <c r="G90" i="2"/>
  <c r="I90" i="2"/>
  <c r="C91" i="2"/>
  <c r="A95" i="2"/>
  <c r="B94" i="2"/>
  <c r="E94" i="2"/>
  <c r="D94" i="2"/>
  <c r="F94" i="2"/>
  <c r="E95" i="2"/>
  <c r="D95" i="2"/>
  <c r="A96" i="2"/>
  <c r="B95" i="2"/>
  <c r="H91" i="2"/>
  <c r="G91" i="2"/>
  <c r="I91" i="2"/>
  <c r="C92" i="2"/>
  <c r="F95" i="2"/>
  <c r="H92" i="2"/>
  <c r="G92" i="2"/>
  <c r="I92" i="2"/>
  <c r="C93" i="2"/>
  <c r="D96" i="2"/>
  <c r="A97" i="2"/>
  <c r="B96" i="2"/>
  <c r="E96" i="2"/>
  <c r="F96" i="2"/>
  <c r="A98" i="2"/>
  <c r="B97" i="2"/>
  <c r="E97" i="2"/>
  <c r="D97" i="2"/>
  <c r="F97" i="2"/>
  <c r="H93" i="2"/>
  <c r="G93" i="2"/>
  <c r="I93" i="2"/>
  <c r="C94" i="2"/>
  <c r="H94" i="2"/>
  <c r="G94" i="2"/>
  <c r="I94" i="2"/>
  <c r="C95" i="2"/>
  <c r="A99" i="2"/>
  <c r="B98" i="2"/>
  <c r="E98" i="2"/>
  <c r="D98" i="2"/>
  <c r="F98" i="2"/>
  <c r="H95" i="2"/>
  <c r="G95" i="2"/>
  <c r="I95" i="2"/>
  <c r="C96" i="2"/>
  <c r="E99" i="2"/>
  <c r="D99" i="2"/>
  <c r="F99" i="2"/>
  <c r="B99" i="2"/>
  <c r="A100" i="2"/>
  <c r="H96" i="2"/>
  <c r="G96" i="2"/>
  <c r="I96" i="2"/>
  <c r="C97" i="2"/>
  <c r="D100" i="2"/>
  <c r="E100" i="2"/>
  <c r="F100" i="2"/>
  <c r="A101" i="2"/>
  <c r="B100" i="2"/>
  <c r="H97" i="2"/>
  <c r="G97" i="2"/>
  <c r="I97" i="2"/>
  <c r="C98" i="2"/>
  <c r="A102" i="2"/>
  <c r="B101" i="2"/>
  <c r="E101" i="2"/>
  <c r="D101" i="2"/>
  <c r="F101" i="2"/>
  <c r="H98" i="2"/>
  <c r="G98" i="2"/>
  <c r="I98" i="2"/>
  <c r="C99" i="2"/>
  <c r="A103" i="2"/>
  <c r="B102" i="2"/>
  <c r="E102" i="2"/>
  <c r="D102" i="2"/>
  <c r="F102" i="2"/>
  <c r="E103" i="2"/>
  <c r="D103" i="2"/>
  <c r="A104" i="2"/>
  <c r="B103" i="2"/>
  <c r="H99" i="2"/>
  <c r="G99" i="2"/>
  <c r="I99" i="2"/>
  <c r="C100" i="2"/>
  <c r="F103" i="2"/>
  <c r="H100" i="2"/>
  <c r="G100" i="2"/>
  <c r="I100" i="2"/>
  <c r="C101" i="2"/>
  <c r="D104" i="2"/>
  <c r="A105" i="2"/>
  <c r="B104" i="2"/>
  <c r="E104" i="2"/>
  <c r="F104" i="2"/>
  <c r="H101" i="2"/>
  <c r="G101" i="2"/>
  <c r="I101" i="2"/>
  <c r="C102" i="2"/>
  <c r="A106" i="2"/>
  <c r="B105" i="2"/>
  <c r="E105" i="2"/>
  <c r="D105" i="2"/>
  <c r="F105" i="2"/>
  <c r="H102" i="2"/>
  <c r="G102" i="2"/>
  <c r="I102" i="2"/>
  <c r="C103" i="2"/>
  <c r="A107" i="2"/>
  <c r="B106" i="2"/>
  <c r="E106" i="2"/>
  <c r="D106" i="2"/>
  <c r="F106" i="2"/>
  <c r="H103" i="2"/>
  <c r="G103" i="2"/>
  <c r="I103" i="2"/>
  <c r="C104" i="2"/>
  <c r="E107" i="2"/>
  <c r="D107" i="2"/>
  <c r="F107" i="2"/>
  <c r="B107" i="2"/>
  <c r="A108" i="2"/>
  <c r="H104" i="2"/>
  <c r="G104" i="2"/>
  <c r="I104" i="2"/>
  <c r="C105" i="2"/>
  <c r="D108" i="2"/>
  <c r="E108" i="2"/>
  <c r="F108" i="2"/>
  <c r="A109" i="2"/>
  <c r="B108" i="2"/>
  <c r="H105" i="2"/>
  <c r="G105" i="2"/>
  <c r="I105" i="2"/>
  <c r="C106" i="2"/>
  <c r="A110" i="2"/>
  <c r="B109" i="2"/>
  <c r="E109" i="2"/>
  <c r="D109" i="2"/>
  <c r="F109" i="2"/>
  <c r="H106" i="2"/>
  <c r="G106" i="2"/>
  <c r="I106" i="2"/>
  <c r="C107" i="2"/>
  <c r="A111" i="2"/>
  <c r="B110" i="2"/>
  <c r="E110" i="2"/>
  <c r="D110" i="2"/>
  <c r="F110" i="2"/>
  <c r="H107" i="2"/>
  <c r="G107" i="2"/>
  <c r="I107" i="2"/>
  <c r="C108" i="2"/>
  <c r="E111" i="2"/>
  <c r="D111" i="2"/>
  <c r="F111" i="2"/>
  <c r="A112" i="2"/>
  <c r="B111" i="2"/>
  <c r="H108" i="2"/>
  <c r="G108" i="2"/>
  <c r="I108" i="2"/>
  <c r="C109" i="2"/>
  <c r="D112" i="2"/>
  <c r="A113" i="2"/>
  <c r="B112" i="2"/>
  <c r="E112" i="2"/>
  <c r="F112" i="2"/>
  <c r="H109" i="2"/>
  <c r="G109" i="2"/>
  <c r="I109" i="2"/>
  <c r="C110" i="2"/>
  <c r="E113" i="2"/>
  <c r="D113" i="2"/>
  <c r="F113" i="2"/>
  <c r="A114" i="2"/>
  <c r="B113" i="2"/>
  <c r="H110" i="2"/>
  <c r="G110" i="2"/>
  <c r="I110" i="2"/>
  <c r="C111" i="2"/>
  <c r="D114" i="2"/>
  <c r="A115" i="2"/>
  <c r="B114" i="2"/>
  <c r="E114" i="2"/>
  <c r="F114" i="2"/>
  <c r="A116" i="2"/>
  <c r="B115" i="2"/>
  <c r="E115" i="2"/>
  <c r="D115" i="2"/>
  <c r="H111" i="2"/>
  <c r="G111" i="2"/>
  <c r="I111" i="2"/>
  <c r="C112" i="2"/>
  <c r="F115" i="2"/>
  <c r="H112" i="2"/>
  <c r="G112" i="2"/>
  <c r="I112" i="2"/>
  <c r="C113" i="2"/>
  <c r="A117" i="2"/>
  <c r="B116" i="2"/>
  <c r="E116" i="2"/>
  <c r="D116" i="2"/>
  <c r="F116" i="2"/>
  <c r="H113" i="2"/>
  <c r="G113" i="2"/>
  <c r="I113" i="2"/>
  <c r="C114" i="2"/>
  <c r="E117" i="2"/>
  <c r="D117" i="2"/>
  <c r="A118" i="2"/>
  <c r="B117" i="2"/>
  <c r="F117" i="2"/>
  <c r="H114" i="2"/>
  <c r="G114" i="2"/>
  <c r="I114" i="2"/>
  <c r="C115" i="2"/>
  <c r="D118" i="2"/>
  <c r="E118" i="2"/>
  <c r="F118" i="2"/>
  <c r="B118" i="2"/>
  <c r="A119" i="2"/>
  <c r="H115" i="2"/>
  <c r="G115" i="2"/>
  <c r="I115" i="2"/>
  <c r="C116" i="2"/>
  <c r="A120" i="2"/>
  <c r="B119" i="2"/>
  <c r="E119" i="2"/>
  <c r="D119" i="2"/>
  <c r="F119" i="2"/>
  <c r="H116" i="2"/>
  <c r="G116" i="2"/>
  <c r="I116" i="2"/>
  <c r="C117" i="2"/>
  <c r="A121" i="2"/>
  <c r="B120" i="2"/>
  <c r="E120" i="2"/>
  <c r="D120" i="2"/>
  <c r="F120" i="2"/>
  <c r="H117" i="2"/>
  <c r="G117" i="2"/>
  <c r="I117" i="2"/>
  <c r="C118" i="2"/>
  <c r="E121" i="2"/>
  <c r="D121" i="2"/>
  <c r="F121" i="2"/>
  <c r="A122" i="2"/>
  <c r="B121" i="2"/>
  <c r="H118" i="2"/>
  <c r="G118" i="2"/>
  <c r="I118" i="2"/>
  <c r="C119" i="2"/>
  <c r="D122" i="2"/>
  <c r="A123" i="2"/>
  <c r="B122" i="2"/>
  <c r="E122" i="2"/>
  <c r="F122" i="2"/>
  <c r="H119" i="2"/>
  <c r="G119" i="2"/>
  <c r="I119" i="2"/>
  <c r="C120" i="2"/>
  <c r="A124" i="2"/>
  <c r="B123" i="2"/>
  <c r="E123" i="2"/>
  <c r="D123" i="2"/>
  <c r="F123" i="2"/>
  <c r="H120" i="2"/>
  <c r="G120" i="2"/>
  <c r="I120" i="2"/>
  <c r="C121" i="2"/>
  <c r="A125" i="2"/>
  <c r="B124" i="2"/>
  <c r="E124" i="2"/>
  <c r="D124" i="2"/>
  <c r="F124" i="2"/>
  <c r="H121" i="2"/>
  <c r="G121" i="2"/>
  <c r="I121" i="2"/>
  <c r="C122" i="2"/>
  <c r="E125" i="2"/>
  <c r="D125" i="2"/>
  <c r="B125" i="2"/>
  <c r="A126" i="2"/>
  <c r="F125" i="2"/>
  <c r="D126" i="2"/>
  <c r="E126" i="2"/>
  <c r="A127" i="2"/>
  <c r="B126" i="2"/>
  <c r="H122" i="2"/>
  <c r="G122" i="2"/>
  <c r="I122" i="2"/>
  <c r="C123" i="2"/>
  <c r="F126" i="2"/>
  <c r="H123" i="2"/>
  <c r="G123" i="2"/>
  <c r="I123" i="2"/>
  <c r="C124" i="2"/>
  <c r="A128" i="2"/>
  <c r="B127" i="2"/>
  <c r="E127" i="2"/>
  <c r="D127" i="2"/>
  <c r="F127" i="2"/>
  <c r="H124" i="2"/>
  <c r="G124" i="2"/>
  <c r="I124" i="2"/>
  <c r="C125" i="2"/>
  <c r="A129" i="2"/>
  <c r="B128" i="2"/>
  <c r="E128" i="2"/>
  <c r="D128" i="2"/>
  <c r="F128" i="2"/>
  <c r="H125" i="2"/>
  <c r="G125" i="2"/>
  <c r="I125" i="2"/>
  <c r="C126" i="2"/>
  <c r="E129" i="2"/>
  <c r="D129" i="2"/>
  <c r="F129" i="2"/>
  <c r="A130" i="2"/>
  <c r="B129" i="2"/>
  <c r="H126" i="2"/>
  <c r="G126" i="2"/>
  <c r="I126" i="2"/>
  <c r="C127" i="2"/>
  <c r="D130" i="2"/>
  <c r="A131" i="2"/>
  <c r="B130" i="2"/>
  <c r="E130" i="2"/>
  <c r="F130" i="2"/>
  <c r="H127" i="2"/>
  <c r="G127" i="2"/>
  <c r="I127" i="2"/>
  <c r="C128" i="2"/>
  <c r="A132" i="2"/>
  <c r="B131" i="2"/>
  <c r="E131" i="2"/>
  <c r="D131" i="2"/>
  <c r="F131" i="2"/>
  <c r="H128" i="2"/>
  <c r="G128" i="2"/>
  <c r="I128" i="2"/>
  <c r="C129" i="2"/>
  <c r="A133" i="2"/>
  <c r="B132" i="2"/>
  <c r="E132" i="2"/>
  <c r="D132" i="2"/>
  <c r="F132" i="2"/>
  <c r="H129" i="2"/>
  <c r="G129" i="2"/>
  <c r="I129" i="2"/>
  <c r="C130" i="2"/>
  <c r="E133" i="2"/>
  <c r="D133" i="2"/>
  <c r="F133" i="2"/>
  <c r="A134" i="2"/>
  <c r="B133" i="2"/>
  <c r="H130" i="2"/>
  <c r="G130" i="2"/>
  <c r="I130" i="2"/>
  <c r="C131" i="2"/>
  <c r="D134" i="2"/>
  <c r="E134" i="2"/>
  <c r="F134" i="2"/>
  <c r="B134" i="2"/>
  <c r="A135" i="2"/>
  <c r="H131" i="2"/>
  <c r="G131" i="2"/>
  <c r="I131" i="2"/>
  <c r="C132" i="2"/>
  <c r="A136" i="2"/>
  <c r="B135" i="2"/>
  <c r="E135" i="2"/>
  <c r="D135" i="2"/>
  <c r="F135" i="2"/>
  <c r="H132" i="2"/>
  <c r="G132" i="2"/>
  <c r="I132" i="2"/>
  <c r="C133" i="2"/>
  <c r="A137" i="2"/>
  <c r="B136" i="2"/>
  <c r="E136" i="2"/>
  <c r="D136" i="2"/>
  <c r="F136" i="2"/>
  <c r="H133" i="2"/>
  <c r="G133" i="2"/>
  <c r="I133" i="2"/>
  <c r="C134" i="2"/>
  <c r="E137" i="2"/>
  <c r="D137" i="2"/>
  <c r="F137" i="2"/>
  <c r="A138" i="2"/>
  <c r="B137" i="2"/>
  <c r="H134" i="2"/>
  <c r="G134" i="2"/>
  <c r="I134" i="2"/>
  <c r="C135" i="2"/>
  <c r="D138" i="2"/>
  <c r="A139" i="2"/>
  <c r="B138" i="2"/>
  <c r="E138" i="2"/>
  <c r="F138" i="2"/>
  <c r="H135" i="2"/>
  <c r="G135" i="2"/>
  <c r="I135" i="2"/>
  <c r="C136" i="2"/>
  <c r="A140" i="2"/>
  <c r="B139" i="2"/>
  <c r="E139" i="2"/>
  <c r="D139" i="2"/>
  <c r="F139" i="2"/>
  <c r="H136" i="2"/>
  <c r="G136" i="2"/>
  <c r="I136" i="2"/>
  <c r="C137" i="2"/>
  <c r="A141" i="2"/>
  <c r="B140" i="2"/>
  <c r="E140" i="2"/>
  <c r="D140" i="2"/>
  <c r="F140" i="2"/>
  <c r="H137" i="2"/>
  <c r="G137" i="2"/>
  <c r="I137" i="2"/>
  <c r="C138" i="2"/>
  <c r="E141" i="2"/>
  <c r="D141" i="2"/>
  <c r="F141" i="2"/>
  <c r="B141" i="2"/>
  <c r="A142" i="2"/>
  <c r="H138" i="2"/>
  <c r="G138" i="2"/>
  <c r="I138" i="2"/>
  <c r="C139" i="2"/>
  <c r="D142" i="2"/>
  <c r="E142" i="2"/>
  <c r="A143" i="2"/>
  <c r="B142" i="2"/>
  <c r="F142" i="2"/>
  <c r="H139" i="2"/>
  <c r="G139" i="2"/>
  <c r="I139" i="2"/>
  <c r="C140" i="2"/>
  <c r="A144" i="2"/>
  <c r="B143" i="2"/>
  <c r="E143" i="2"/>
  <c r="D143" i="2"/>
  <c r="F143" i="2"/>
  <c r="H140" i="2"/>
  <c r="G140" i="2"/>
  <c r="I140" i="2"/>
  <c r="C141" i="2"/>
  <c r="A145" i="2"/>
  <c r="B144" i="2"/>
  <c r="E144" i="2"/>
  <c r="D144" i="2"/>
  <c r="F144" i="2"/>
  <c r="H141" i="2"/>
  <c r="G141" i="2"/>
  <c r="I141" i="2"/>
  <c r="C142" i="2"/>
  <c r="E145" i="2"/>
  <c r="D145" i="2"/>
  <c r="F145" i="2"/>
  <c r="A146" i="2"/>
  <c r="B145" i="2"/>
  <c r="H142" i="2"/>
  <c r="G142" i="2"/>
  <c r="I142" i="2"/>
  <c r="C143" i="2"/>
  <c r="D146" i="2"/>
  <c r="A147" i="2"/>
  <c r="B146" i="2"/>
  <c r="E146" i="2"/>
  <c r="F146" i="2"/>
  <c r="H143" i="2"/>
  <c r="G143" i="2"/>
  <c r="I143" i="2"/>
  <c r="C144" i="2"/>
  <c r="A148" i="2"/>
  <c r="B147" i="2"/>
  <c r="E147" i="2"/>
  <c r="D147" i="2"/>
  <c r="F147" i="2"/>
  <c r="H144" i="2"/>
  <c r="G144" i="2"/>
  <c r="I144" i="2"/>
  <c r="C145" i="2"/>
  <c r="A149" i="2"/>
  <c r="B148" i="2"/>
  <c r="E148" i="2"/>
  <c r="D148" i="2"/>
  <c r="F148" i="2"/>
  <c r="H145" i="2"/>
  <c r="G145" i="2"/>
  <c r="I145" i="2"/>
  <c r="C146" i="2"/>
  <c r="E149" i="2"/>
  <c r="D149" i="2"/>
  <c r="F149" i="2"/>
  <c r="A150" i="2"/>
  <c r="B149" i="2"/>
  <c r="H146" i="2"/>
  <c r="G146" i="2"/>
  <c r="I146" i="2"/>
  <c r="C147" i="2"/>
  <c r="D150" i="2"/>
  <c r="E150" i="2"/>
  <c r="B150" i="2"/>
  <c r="A151" i="2"/>
  <c r="F150" i="2"/>
  <c r="H147" i="2"/>
  <c r="G147" i="2"/>
  <c r="I147" i="2"/>
  <c r="C148" i="2"/>
  <c r="A152" i="2"/>
  <c r="B151" i="2"/>
  <c r="E151" i="2"/>
  <c r="D151" i="2"/>
  <c r="F151" i="2"/>
  <c r="H148" i="2"/>
  <c r="G148" i="2"/>
  <c r="I148" i="2"/>
  <c r="C149" i="2"/>
  <c r="A153" i="2"/>
  <c r="B152" i="2"/>
  <c r="E152" i="2"/>
  <c r="D152" i="2"/>
  <c r="F152" i="2"/>
  <c r="H149" i="2"/>
  <c r="G149" i="2"/>
  <c r="I149" i="2"/>
  <c r="C150" i="2"/>
  <c r="E153" i="2"/>
  <c r="D153" i="2"/>
  <c r="A154" i="2"/>
  <c r="B153" i="2"/>
  <c r="F153" i="2"/>
  <c r="H150" i="2"/>
  <c r="G150" i="2"/>
  <c r="I150" i="2"/>
  <c r="C151" i="2"/>
  <c r="D154" i="2"/>
  <c r="A155" i="2"/>
  <c r="B154" i="2"/>
  <c r="E154" i="2"/>
  <c r="F154" i="2"/>
  <c r="H151" i="2"/>
  <c r="G151" i="2"/>
  <c r="I151" i="2"/>
  <c r="C152" i="2"/>
  <c r="A156" i="2"/>
  <c r="B155" i="2"/>
  <c r="E155" i="2"/>
  <c r="D155" i="2"/>
  <c r="F155" i="2"/>
  <c r="H152" i="2"/>
  <c r="G152" i="2"/>
  <c r="I152" i="2"/>
  <c r="C153" i="2"/>
  <c r="A157" i="2"/>
  <c r="B156" i="2"/>
  <c r="E156" i="2"/>
  <c r="D156" i="2"/>
  <c r="F156" i="2"/>
  <c r="H153" i="2"/>
  <c r="G153" i="2"/>
  <c r="I153" i="2"/>
  <c r="C154" i="2"/>
  <c r="E157" i="2"/>
  <c r="D157" i="2"/>
  <c r="F157" i="2"/>
  <c r="B157" i="2"/>
  <c r="A158" i="2"/>
  <c r="H154" i="2"/>
  <c r="G154" i="2"/>
  <c r="I154" i="2"/>
  <c r="C155" i="2"/>
  <c r="D158" i="2"/>
  <c r="E158" i="2"/>
  <c r="F158" i="2"/>
  <c r="A159" i="2"/>
  <c r="B158" i="2"/>
  <c r="H155" i="2"/>
  <c r="G155" i="2"/>
  <c r="I155" i="2"/>
  <c r="C156" i="2"/>
  <c r="A160" i="2"/>
  <c r="B159" i="2"/>
  <c r="E159" i="2"/>
  <c r="D159" i="2"/>
  <c r="F159" i="2"/>
  <c r="H156" i="2"/>
  <c r="G156" i="2"/>
  <c r="I156" i="2"/>
  <c r="C157" i="2"/>
  <c r="A161" i="2"/>
  <c r="B160" i="2"/>
  <c r="E160" i="2"/>
  <c r="D160" i="2"/>
  <c r="F160" i="2"/>
  <c r="H157" i="2"/>
  <c r="G157" i="2"/>
  <c r="I157" i="2"/>
  <c r="C158" i="2"/>
  <c r="E161" i="2"/>
  <c r="D161" i="2"/>
  <c r="F161" i="2"/>
  <c r="A162" i="2"/>
  <c r="B161" i="2"/>
  <c r="H158" i="2"/>
  <c r="G158" i="2"/>
  <c r="I158" i="2"/>
  <c r="C159" i="2"/>
  <c r="D162" i="2"/>
  <c r="A163" i="2"/>
  <c r="B162" i="2"/>
  <c r="E162" i="2"/>
  <c r="F162" i="2"/>
  <c r="A164" i="2"/>
  <c r="B163" i="2"/>
  <c r="E163" i="2"/>
  <c r="D163" i="2"/>
  <c r="H159" i="2"/>
  <c r="G159" i="2"/>
  <c r="I159" i="2"/>
  <c r="C160" i="2"/>
  <c r="F163" i="2"/>
  <c r="H160" i="2"/>
  <c r="G160" i="2"/>
  <c r="I160" i="2"/>
  <c r="C161" i="2"/>
  <c r="A165" i="2"/>
  <c r="B164" i="2"/>
  <c r="E164" i="2"/>
  <c r="D164" i="2"/>
  <c r="F164" i="2"/>
  <c r="H161" i="2"/>
  <c r="G161" i="2"/>
  <c r="I161" i="2"/>
  <c r="C162" i="2"/>
  <c r="E165" i="2"/>
  <c r="D165" i="2"/>
  <c r="F165" i="2"/>
  <c r="A166" i="2"/>
  <c r="B165" i="2"/>
  <c r="H162" i="2"/>
  <c r="G162" i="2"/>
  <c r="I162" i="2"/>
  <c r="C163" i="2"/>
  <c r="D166" i="2"/>
  <c r="E166" i="2"/>
  <c r="F166" i="2"/>
  <c r="B166" i="2"/>
  <c r="A167" i="2"/>
  <c r="H163" i="2"/>
  <c r="G163" i="2"/>
  <c r="I163" i="2"/>
  <c r="C164" i="2"/>
  <c r="A168" i="2"/>
  <c r="B167" i="2"/>
  <c r="E167" i="2"/>
  <c r="D167" i="2"/>
  <c r="F167" i="2"/>
  <c r="H164" i="2"/>
  <c r="G164" i="2"/>
  <c r="I164" i="2"/>
  <c r="C165" i="2"/>
  <c r="A169" i="2"/>
  <c r="B168" i="2"/>
  <c r="E168" i="2"/>
  <c r="D168" i="2"/>
  <c r="F168" i="2"/>
  <c r="E169" i="2"/>
  <c r="D169" i="2"/>
  <c r="A170" i="2"/>
  <c r="B169" i="2"/>
  <c r="H165" i="2"/>
  <c r="G165" i="2"/>
  <c r="I165" i="2"/>
  <c r="C166" i="2"/>
  <c r="F169" i="2"/>
  <c r="H166" i="2"/>
  <c r="G166" i="2"/>
  <c r="I166" i="2"/>
  <c r="C167" i="2"/>
  <c r="D170" i="2"/>
  <c r="A171" i="2"/>
  <c r="B170" i="2"/>
  <c r="E170" i="2"/>
  <c r="F170" i="2"/>
  <c r="H167" i="2"/>
  <c r="G167" i="2"/>
  <c r="I167" i="2"/>
  <c r="C168" i="2"/>
  <c r="A172" i="2"/>
  <c r="B171" i="2"/>
  <c r="E171" i="2"/>
  <c r="D171" i="2"/>
  <c r="F171" i="2"/>
  <c r="H168" i="2"/>
  <c r="G168" i="2"/>
  <c r="I168" i="2"/>
  <c r="C169" i="2"/>
  <c r="A173" i="2"/>
  <c r="B172" i="2"/>
  <c r="E172" i="2"/>
  <c r="D172" i="2"/>
  <c r="F172" i="2"/>
  <c r="H169" i="2"/>
  <c r="G169" i="2"/>
  <c r="I169" i="2"/>
  <c r="C170" i="2"/>
  <c r="E173" i="2"/>
  <c r="D173" i="2"/>
  <c r="F173" i="2"/>
  <c r="B173" i="2"/>
  <c r="A174" i="2"/>
  <c r="H170" i="2"/>
  <c r="G170" i="2"/>
  <c r="I170" i="2"/>
  <c r="C171" i="2"/>
  <c r="D174" i="2"/>
  <c r="E174" i="2"/>
  <c r="F174" i="2"/>
  <c r="A175" i="2"/>
  <c r="B174" i="2"/>
  <c r="H171" i="2"/>
  <c r="G171" i="2"/>
  <c r="I171" i="2"/>
  <c r="C172" i="2"/>
  <c r="A176" i="2"/>
  <c r="B175" i="2"/>
  <c r="E175" i="2"/>
  <c r="D175" i="2"/>
  <c r="F175" i="2"/>
  <c r="H172" i="2"/>
  <c r="G172" i="2"/>
  <c r="I172" i="2"/>
  <c r="C173" i="2"/>
  <c r="A177" i="2"/>
  <c r="B176" i="2"/>
  <c r="E176" i="2"/>
  <c r="D176" i="2"/>
  <c r="F176" i="2"/>
  <c r="H173" i="2"/>
  <c r="G173" i="2"/>
  <c r="I173" i="2"/>
  <c r="C174" i="2"/>
  <c r="E177" i="2"/>
  <c r="D177" i="2"/>
  <c r="A178" i="2"/>
  <c r="B177" i="2"/>
  <c r="F177" i="2"/>
  <c r="H174" i="2"/>
  <c r="G174" i="2"/>
  <c r="I174" i="2"/>
  <c r="C175" i="2"/>
  <c r="D178" i="2"/>
  <c r="A179" i="2"/>
  <c r="B178" i="2"/>
  <c r="E178" i="2"/>
  <c r="F178" i="2"/>
  <c r="H175" i="2"/>
  <c r="G175" i="2"/>
  <c r="I175" i="2"/>
  <c r="C176" i="2"/>
  <c r="A180" i="2"/>
  <c r="B179" i="2"/>
  <c r="E179" i="2"/>
  <c r="D179" i="2"/>
  <c r="F179" i="2"/>
  <c r="H176" i="2"/>
  <c r="G176" i="2"/>
  <c r="I176" i="2"/>
  <c r="C177" i="2"/>
  <c r="A181" i="2"/>
  <c r="B180" i="2"/>
  <c r="E180" i="2"/>
  <c r="D180" i="2"/>
  <c r="F180" i="2"/>
  <c r="H177" i="2"/>
  <c r="G177" i="2"/>
  <c r="I177" i="2"/>
  <c r="C178" i="2"/>
  <c r="E181" i="2"/>
  <c r="D181" i="2"/>
  <c r="A182" i="2"/>
  <c r="B181" i="2"/>
  <c r="F181" i="2"/>
  <c r="D182" i="2"/>
  <c r="E182" i="2"/>
  <c r="B182" i="2"/>
  <c r="A183" i="2"/>
  <c r="H178" i="2"/>
  <c r="G178" i="2"/>
  <c r="I178" i="2"/>
  <c r="C179" i="2"/>
  <c r="F182" i="2"/>
  <c r="H179" i="2"/>
  <c r="G179" i="2"/>
  <c r="I179" i="2"/>
  <c r="C180" i="2"/>
  <c r="A184" i="2"/>
  <c r="B183" i="2"/>
  <c r="E183" i="2"/>
  <c r="D183" i="2"/>
  <c r="F183" i="2"/>
  <c r="H180" i="2"/>
  <c r="G180" i="2"/>
  <c r="I180" i="2"/>
  <c r="C181" i="2"/>
  <c r="A185" i="2"/>
  <c r="B184" i="2"/>
  <c r="E184" i="2"/>
  <c r="D184" i="2"/>
  <c r="F184" i="2"/>
  <c r="H181" i="2"/>
  <c r="G181" i="2"/>
  <c r="I181" i="2"/>
  <c r="C182" i="2"/>
  <c r="E185" i="2"/>
  <c r="D185" i="2"/>
  <c r="F185" i="2"/>
  <c r="A186" i="2"/>
  <c r="B185" i="2"/>
  <c r="H182" i="2"/>
  <c r="G182" i="2"/>
  <c r="I182" i="2"/>
  <c r="C183" i="2"/>
  <c r="D186" i="2"/>
  <c r="A187" i="2"/>
  <c r="B186" i="2"/>
  <c r="E186" i="2"/>
  <c r="F186" i="2"/>
  <c r="H183" i="2"/>
  <c r="G183" i="2"/>
  <c r="I183" i="2"/>
  <c r="C184" i="2"/>
  <c r="A188" i="2"/>
  <c r="B187" i="2"/>
  <c r="E187" i="2"/>
  <c r="D187" i="2"/>
  <c r="F187" i="2"/>
  <c r="H184" i="2"/>
  <c r="G184" i="2"/>
  <c r="I184" i="2"/>
  <c r="C185" i="2"/>
  <c r="A189" i="2"/>
  <c r="B188" i="2"/>
  <c r="E188" i="2"/>
  <c r="D188" i="2"/>
  <c r="F188" i="2"/>
  <c r="H185" i="2"/>
  <c r="G185" i="2"/>
  <c r="I185" i="2"/>
  <c r="C186" i="2"/>
  <c r="E189" i="2"/>
  <c r="D189" i="2"/>
  <c r="F189" i="2"/>
  <c r="B189" i="2"/>
  <c r="A190" i="2"/>
  <c r="H186" i="2"/>
  <c r="G186" i="2"/>
  <c r="I186" i="2"/>
  <c r="C187" i="2"/>
  <c r="D190" i="2"/>
  <c r="E190" i="2"/>
  <c r="F190" i="2"/>
  <c r="A191" i="2"/>
  <c r="B190" i="2"/>
  <c r="H187" i="2"/>
  <c r="G187" i="2"/>
  <c r="I187" i="2"/>
  <c r="C188" i="2"/>
  <c r="A192" i="2"/>
  <c r="B191" i="2"/>
  <c r="E191" i="2"/>
  <c r="D191" i="2"/>
  <c r="F191" i="2"/>
  <c r="H188" i="2"/>
  <c r="G188" i="2"/>
  <c r="I188" i="2"/>
  <c r="C189" i="2"/>
  <c r="A193" i="2"/>
  <c r="B192" i="2"/>
  <c r="E192" i="2"/>
  <c r="D192" i="2"/>
  <c r="F192" i="2"/>
  <c r="H189" i="2"/>
  <c r="G189" i="2"/>
  <c r="I189" i="2"/>
  <c r="C190" i="2"/>
  <c r="E193" i="2"/>
  <c r="D193" i="2"/>
  <c r="F193" i="2"/>
  <c r="A194" i="2"/>
  <c r="B193" i="2"/>
  <c r="H190" i="2"/>
  <c r="G190" i="2"/>
  <c r="I190" i="2"/>
  <c r="C191" i="2"/>
  <c r="D194" i="2"/>
  <c r="A195" i="2"/>
  <c r="B194" i="2"/>
  <c r="E194" i="2"/>
  <c r="F194" i="2"/>
  <c r="A196" i="2"/>
  <c r="B195" i="2"/>
  <c r="E195" i="2"/>
  <c r="D195" i="2"/>
  <c r="H191" i="2"/>
  <c r="G191" i="2"/>
  <c r="I191" i="2"/>
  <c r="C192" i="2"/>
  <c r="F195" i="2"/>
  <c r="H192" i="2"/>
  <c r="G192" i="2"/>
  <c r="I192" i="2"/>
  <c r="C193" i="2"/>
  <c r="A197" i="2"/>
  <c r="B196" i="2"/>
  <c r="E196" i="2"/>
  <c r="D196" i="2"/>
  <c r="F196" i="2"/>
  <c r="H193" i="2"/>
  <c r="G193" i="2"/>
  <c r="I193" i="2"/>
  <c r="C194" i="2"/>
  <c r="E197" i="2"/>
  <c r="D197" i="2"/>
  <c r="F197" i="2"/>
  <c r="A198" i="2"/>
  <c r="B197" i="2"/>
  <c r="H194" i="2"/>
  <c r="G194" i="2"/>
  <c r="I194" i="2"/>
  <c r="C195" i="2"/>
  <c r="D198" i="2"/>
  <c r="E198" i="2"/>
  <c r="F198" i="2"/>
  <c r="B198" i="2"/>
  <c r="A199" i="2"/>
  <c r="H195" i="2"/>
  <c r="G195" i="2"/>
  <c r="I195" i="2"/>
  <c r="C196" i="2"/>
  <c r="A200" i="2"/>
  <c r="B199" i="2"/>
  <c r="E199" i="2"/>
  <c r="D199" i="2"/>
  <c r="F199" i="2"/>
  <c r="H196" i="2"/>
  <c r="G196" i="2"/>
  <c r="I196" i="2"/>
  <c r="C197" i="2"/>
  <c r="A201" i="2"/>
  <c r="B200" i="2"/>
  <c r="E200" i="2"/>
  <c r="D200" i="2"/>
  <c r="F200" i="2"/>
  <c r="H197" i="2"/>
  <c r="G197" i="2"/>
  <c r="I197" i="2"/>
  <c r="C198" i="2"/>
  <c r="E201" i="2"/>
  <c r="D201" i="2"/>
  <c r="F201" i="2"/>
  <c r="A202" i="2"/>
  <c r="B201" i="2"/>
  <c r="H198" i="2"/>
  <c r="G198" i="2"/>
  <c r="I198" i="2"/>
  <c r="C199" i="2"/>
  <c r="D202" i="2"/>
  <c r="A203" i="2"/>
  <c r="B202" i="2"/>
  <c r="E202" i="2"/>
  <c r="F202" i="2"/>
  <c r="H199" i="2"/>
  <c r="G199" i="2"/>
  <c r="I199" i="2"/>
  <c r="C200" i="2"/>
  <c r="A204" i="2"/>
  <c r="B203" i="2"/>
  <c r="E203" i="2"/>
  <c r="D203" i="2"/>
  <c r="F203" i="2"/>
  <c r="H200" i="2"/>
  <c r="G200" i="2"/>
  <c r="I200" i="2"/>
  <c r="C201" i="2"/>
  <c r="A205" i="2"/>
  <c r="B204" i="2"/>
  <c r="E204" i="2"/>
  <c r="D204" i="2"/>
  <c r="F204" i="2"/>
  <c r="H201" i="2"/>
  <c r="G201" i="2"/>
  <c r="I201" i="2"/>
  <c r="C202" i="2"/>
  <c r="E205" i="2"/>
  <c r="D205" i="2"/>
  <c r="F205" i="2"/>
  <c r="B205" i="2"/>
  <c r="A206" i="2"/>
  <c r="H202" i="2"/>
  <c r="G202" i="2"/>
  <c r="I202" i="2"/>
  <c r="C203" i="2"/>
  <c r="D206" i="2"/>
  <c r="E206" i="2"/>
  <c r="F206" i="2"/>
  <c r="A207" i="2"/>
  <c r="B206" i="2"/>
  <c r="H203" i="2"/>
  <c r="G203" i="2"/>
  <c r="I203" i="2"/>
  <c r="C204" i="2"/>
  <c r="A208" i="2"/>
  <c r="B207" i="2"/>
  <c r="E207" i="2"/>
  <c r="D207" i="2"/>
  <c r="F207" i="2"/>
  <c r="H204" i="2"/>
  <c r="G204" i="2"/>
  <c r="I204" i="2"/>
  <c r="C205" i="2"/>
  <c r="A209" i="2"/>
  <c r="B208" i="2"/>
  <c r="E208" i="2"/>
  <c r="D208" i="2"/>
  <c r="F208" i="2"/>
  <c r="H205" i="2"/>
  <c r="G205" i="2"/>
  <c r="I205" i="2"/>
  <c r="C206" i="2"/>
  <c r="E209" i="2"/>
  <c r="D209" i="2"/>
  <c r="F209" i="2"/>
  <c r="A210" i="2"/>
  <c r="B209" i="2"/>
  <c r="H206" i="2"/>
  <c r="G206" i="2"/>
  <c r="I206" i="2"/>
  <c r="C207" i="2"/>
  <c r="D210" i="2"/>
  <c r="A211" i="2"/>
  <c r="B210" i="2"/>
  <c r="E210" i="2"/>
  <c r="F210" i="2"/>
  <c r="A212" i="2"/>
  <c r="B211" i="2"/>
  <c r="E211" i="2"/>
  <c r="D211" i="2"/>
  <c r="H207" i="2"/>
  <c r="G207" i="2"/>
  <c r="I207" i="2"/>
  <c r="C208" i="2"/>
  <c r="F211" i="2"/>
  <c r="H208" i="2"/>
  <c r="G208" i="2"/>
  <c r="I208" i="2"/>
  <c r="C209" i="2"/>
  <c r="A213" i="2"/>
  <c r="B212" i="2"/>
  <c r="E212" i="2"/>
  <c r="D212" i="2"/>
  <c r="F212" i="2"/>
  <c r="H209" i="2"/>
  <c r="G209" i="2"/>
  <c r="I209" i="2"/>
  <c r="C210" i="2"/>
  <c r="E213" i="2"/>
  <c r="D213" i="2"/>
  <c r="F213" i="2"/>
  <c r="A214" i="2"/>
  <c r="B213" i="2"/>
  <c r="H210" i="2"/>
  <c r="G210" i="2"/>
  <c r="I210" i="2"/>
  <c r="C211" i="2"/>
  <c r="D214" i="2"/>
  <c r="E214" i="2"/>
  <c r="F214" i="2"/>
  <c r="B214" i="2"/>
  <c r="A215" i="2"/>
  <c r="H211" i="2"/>
  <c r="G211" i="2"/>
  <c r="I211" i="2"/>
  <c r="C212" i="2"/>
  <c r="A216" i="2"/>
  <c r="B215" i="2"/>
  <c r="E215" i="2"/>
  <c r="D215" i="2"/>
  <c r="F215" i="2"/>
  <c r="H212" i="2"/>
  <c r="G212" i="2"/>
  <c r="I212" i="2"/>
  <c r="C213" i="2"/>
  <c r="A217" i="2"/>
  <c r="B216" i="2"/>
  <c r="E216" i="2"/>
  <c r="D216" i="2"/>
  <c r="F216" i="2"/>
  <c r="H213" i="2"/>
  <c r="G213" i="2"/>
  <c r="I213" i="2"/>
  <c r="C214" i="2"/>
  <c r="E217" i="2"/>
  <c r="D217" i="2"/>
  <c r="F217" i="2"/>
  <c r="A218" i="2"/>
  <c r="B217" i="2"/>
  <c r="H214" i="2"/>
  <c r="G214" i="2"/>
  <c r="I214" i="2"/>
  <c r="C215" i="2"/>
  <c r="D218" i="2"/>
  <c r="A219" i="2"/>
  <c r="B218" i="2"/>
  <c r="E218" i="2"/>
  <c r="F218" i="2"/>
  <c r="H215" i="2"/>
  <c r="G215" i="2"/>
  <c r="I215" i="2"/>
  <c r="C216" i="2"/>
  <c r="A220" i="2"/>
  <c r="B219" i="2"/>
  <c r="E219" i="2"/>
  <c r="D219" i="2"/>
  <c r="F219" i="2"/>
  <c r="H216" i="2"/>
  <c r="G216" i="2"/>
  <c r="I216" i="2"/>
  <c r="C217" i="2"/>
  <c r="A221" i="2"/>
  <c r="B220" i="2"/>
  <c r="E220" i="2"/>
  <c r="D220" i="2"/>
  <c r="F220" i="2"/>
  <c r="H217" i="2"/>
  <c r="G217" i="2"/>
  <c r="I217" i="2"/>
  <c r="C218" i="2"/>
  <c r="E221" i="2"/>
  <c r="D221" i="2"/>
  <c r="F221" i="2"/>
  <c r="B221" i="2"/>
  <c r="A222" i="2"/>
  <c r="H218" i="2"/>
  <c r="G218" i="2"/>
  <c r="I218" i="2"/>
  <c r="C219" i="2"/>
  <c r="D222" i="2"/>
  <c r="E222" i="2"/>
  <c r="F222" i="2"/>
  <c r="A223" i="2"/>
  <c r="B222" i="2"/>
  <c r="H219" i="2"/>
  <c r="G219" i="2"/>
  <c r="I219" i="2"/>
  <c r="C220" i="2"/>
  <c r="A224" i="2"/>
  <c r="B223" i="2"/>
  <c r="E223" i="2"/>
  <c r="D223" i="2"/>
  <c r="F223" i="2"/>
  <c r="H220" i="2"/>
  <c r="G220" i="2"/>
  <c r="I220" i="2"/>
  <c r="C221" i="2"/>
  <c r="A225" i="2"/>
  <c r="B224" i="2"/>
  <c r="E224" i="2"/>
  <c r="D224" i="2"/>
  <c r="F224" i="2"/>
  <c r="H221" i="2"/>
  <c r="G221" i="2"/>
  <c r="I221" i="2"/>
  <c r="C222" i="2"/>
  <c r="E225" i="2"/>
  <c r="D225" i="2"/>
  <c r="F225" i="2"/>
  <c r="A226" i="2"/>
  <c r="B225" i="2"/>
  <c r="H222" i="2"/>
  <c r="G222" i="2"/>
  <c r="I222" i="2"/>
  <c r="C223" i="2"/>
  <c r="D226" i="2"/>
  <c r="A227" i="2"/>
  <c r="B226" i="2"/>
  <c r="E226" i="2"/>
  <c r="F226" i="2"/>
  <c r="H223" i="2"/>
  <c r="G223" i="2"/>
  <c r="I223" i="2"/>
  <c r="C224" i="2"/>
  <c r="A228" i="2"/>
  <c r="B227" i="2"/>
  <c r="E227" i="2"/>
  <c r="D227" i="2"/>
  <c r="F227" i="2"/>
  <c r="H224" i="2"/>
  <c r="G224" i="2"/>
  <c r="I224" i="2"/>
  <c r="C225" i="2"/>
  <c r="A229" i="2"/>
  <c r="B228" i="2"/>
  <c r="E228" i="2"/>
  <c r="D228" i="2"/>
  <c r="F228" i="2"/>
  <c r="E229" i="2"/>
  <c r="D229" i="2"/>
  <c r="A230" i="2"/>
  <c r="B229" i="2"/>
  <c r="H225" i="2"/>
  <c r="G225" i="2"/>
  <c r="I225" i="2"/>
  <c r="C226" i="2"/>
  <c r="F229" i="2"/>
  <c r="H226" i="2"/>
  <c r="G226" i="2"/>
  <c r="I226" i="2"/>
  <c r="C227" i="2"/>
  <c r="D230" i="2"/>
  <c r="A231" i="2"/>
  <c r="B230" i="2"/>
  <c r="E230" i="2"/>
  <c r="F230" i="2"/>
  <c r="A232" i="2"/>
  <c r="B231" i="2"/>
  <c r="E231" i="2"/>
  <c r="D231" i="2"/>
  <c r="H227" i="2"/>
  <c r="G227" i="2"/>
  <c r="I227" i="2"/>
  <c r="C228" i="2"/>
  <c r="F231" i="2"/>
  <c r="H228" i="2"/>
  <c r="G228" i="2"/>
  <c r="I228" i="2"/>
  <c r="C229" i="2"/>
  <c r="A233" i="2"/>
  <c r="B232" i="2"/>
  <c r="E232" i="2"/>
  <c r="D232" i="2"/>
  <c r="F232" i="2"/>
  <c r="H229" i="2"/>
  <c r="G229" i="2"/>
  <c r="I229" i="2"/>
  <c r="C230" i="2"/>
  <c r="E233" i="2"/>
  <c r="D233" i="2"/>
  <c r="F233" i="2"/>
  <c r="A234" i="2"/>
  <c r="B233" i="2"/>
  <c r="H230" i="2"/>
  <c r="G230" i="2"/>
  <c r="I230" i="2"/>
  <c r="C231" i="2"/>
  <c r="D234" i="2"/>
  <c r="E234" i="2"/>
  <c r="F234" i="2"/>
  <c r="B234" i="2"/>
  <c r="A235" i="2"/>
  <c r="H231" i="2"/>
  <c r="G231" i="2"/>
  <c r="I231" i="2"/>
  <c r="C232" i="2"/>
  <c r="A236" i="2"/>
  <c r="B235" i="2"/>
  <c r="E235" i="2"/>
  <c r="D235" i="2"/>
  <c r="F235" i="2"/>
  <c r="H232" i="2"/>
  <c r="G232" i="2"/>
  <c r="I232" i="2"/>
  <c r="C233" i="2"/>
  <c r="A237" i="2"/>
  <c r="B236" i="2"/>
  <c r="E236" i="2"/>
  <c r="D236" i="2"/>
  <c r="F236" i="2"/>
  <c r="H233" i="2"/>
  <c r="G233" i="2"/>
  <c r="I233" i="2"/>
  <c r="C234" i="2"/>
  <c r="E237" i="2"/>
  <c r="D237" i="2"/>
  <c r="F237" i="2"/>
  <c r="A238" i="2"/>
  <c r="B237" i="2"/>
  <c r="H234" i="2"/>
  <c r="G234" i="2"/>
  <c r="I234" i="2"/>
  <c r="C235" i="2"/>
  <c r="D238" i="2"/>
  <c r="A239" i="2"/>
  <c r="B238" i="2"/>
  <c r="E238" i="2"/>
  <c r="F238" i="2"/>
  <c r="H235" i="2"/>
  <c r="G235" i="2"/>
  <c r="I235" i="2"/>
  <c r="C236" i="2"/>
  <c r="A240" i="2"/>
  <c r="B239" i="2"/>
  <c r="E239" i="2"/>
  <c r="D239" i="2"/>
  <c r="F239" i="2"/>
  <c r="H236" i="2"/>
  <c r="G236" i="2"/>
  <c r="I236" i="2"/>
  <c r="C237" i="2"/>
  <c r="A241" i="2"/>
  <c r="B240" i="2"/>
  <c r="E240" i="2"/>
  <c r="D240" i="2"/>
  <c r="F240" i="2"/>
  <c r="H237" i="2"/>
  <c r="G237" i="2"/>
  <c r="I237" i="2"/>
  <c r="C238" i="2"/>
  <c r="E241" i="2"/>
  <c r="D241" i="2"/>
  <c r="F241" i="2"/>
  <c r="B241" i="2"/>
  <c r="A242" i="2"/>
  <c r="H238" i="2"/>
  <c r="G238" i="2"/>
  <c r="I238" i="2"/>
  <c r="C239" i="2"/>
  <c r="D242" i="2"/>
  <c r="E242" i="2"/>
  <c r="A243" i="2"/>
  <c r="B242" i="2"/>
  <c r="F242" i="2"/>
  <c r="H239" i="2"/>
  <c r="G239" i="2"/>
  <c r="I239" i="2"/>
  <c r="C240" i="2"/>
  <c r="A244" i="2"/>
  <c r="B243" i="2"/>
  <c r="E243" i="2"/>
  <c r="D243" i="2"/>
  <c r="F243" i="2"/>
  <c r="H240" i="2"/>
  <c r="G240" i="2"/>
  <c r="I240" i="2"/>
  <c r="C241" i="2"/>
  <c r="A245" i="2"/>
  <c r="B244" i="2"/>
  <c r="E244" i="2"/>
  <c r="D244" i="2"/>
  <c r="F244" i="2"/>
  <c r="H241" i="2"/>
  <c r="G241" i="2"/>
  <c r="I241" i="2"/>
  <c r="C242" i="2"/>
  <c r="E245" i="2"/>
  <c r="D245" i="2"/>
  <c r="F245" i="2"/>
  <c r="A246" i="2"/>
  <c r="B245" i="2"/>
  <c r="H242" i="2"/>
  <c r="G242" i="2"/>
  <c r="I242" i="2"/>
  <c r="C243" i="2"/>
  <c r="D246" i="2"/>
  <c r="A247" i="2"/>
  <c r="B246" i="2"/>
  <c r="E246" i="2"/>
  <c r="F246" i="2"/>
  <c r="H243" i="2"/>
  <c r="G243" i="2"/>
  <c r="I243" i="2"/>
  <c r="C244" i="2"/>
  <c r="A248" i="2"/>
  <c r="B247" i="2"/>
  <c r="E247" i="2"/>
  <c r="D247" i="2"/>
  <c r="F247" i="2"/>
  <c r="H244" i="2"/>
  <c r="G244" i="2"/>
  <c r="I244" i="2"/>
  <c r="C245" i="2"/>
  <c r="A249" i="2"/>
  <c r="B248" i="2"/>
  <c r="E248" i="2"/>
  <c r="D248" i="2"/>
  <c r="F248" i="2"/>
  <c r="H245" i="2"/>
  <c r="G245" i="2"/>
  <c r="I245" i="2"/>
  <c r="C246" i="2"/>
  <c r="E249" i="2"/>
  <c r="D249" i="2"/>
  <c r="F249" i="2"/>
  <c r="A250" i="2"/>
  <c r="B249" i="2"/>
  <c r="H246" i="2"/>
  <c r="G246" i="2"/>
  <c r="I246" i="2"/>
  <c r="C247" i="2"/>
  <c r="D250" i="2"/>
  <c r="E250" i="2"/>
  <c r="F250" i="2"/>
  <c r="B250" i="2"/>
  <c r="A251" i="2"/>
  <c r="H247" i="2"/>
  <c r="G247" i="2"/>
  <c r="I247" i="2"/>
  <c r="C248" i="2"/>
  <c r="A252" i="2"/>
  <c r="B251" i="2"/>
  <c r="E251" i="2"/>
  <c r="D251" i="2"/>
  <c r="F251" i="2"/>
  <c r="H248" i="2"/>
  <c r="G248" i="2"/>
  <c r="I248" i="2"/>
  <c r="C249" i="2"/>
  <c r="A253" i="2"/>
  <c r="B252" i="2"/>
  <c r="E252" i="2"/>
  <c r="D252" i="2"/>
  <c r="F252" i="2"/>
  <c r="H249" i="2"/>
  <c r="G249" i="2"/>
  <c r="I249" i="2"/>
  <c r="C250" i="2"/>
  <c r="E253" i="2"/>
  <c r="D253" i="2"/>
  <c r="F253" i="2"/>
  <c r="A254" i="2"/>
  <c r="B253" i="2"/>
  <c r="H250" i="2"/>
  <c r="G250" i="2"/>
  <c r="I250" i="2"/>
  <c r="C251" i="2"/>
  <c r="D254" i="2"/>
  <c r="A255" i="2"/>
  <c r="B254" i="2"/>
  <c r="E254" i="2"/>
  <c r="F254" i="2"/>
  <c r="H251" i="2"/>
  <c r="G251" i="2"/>
  <c r="I251" i="2"/>
  <c r="C252" i="2"/>
  <c r="A256" i="2"/>
  <c r="B255" i="2"/>
  <c r="E255" i="2"/>
  <c r="D255" i="2"/>
  <c r="F255" i="2"/>
  <c r="H252" i="2"/>
  <c r="G252" i="2"/>
  <c r="I252" i="2"/>
  <c r="C253" i="2"/>
  <c r="A257" i="2"/>
  <c r="B256" i="2"/>
  <c r="E256" i="2"/>
  <c r="D256" i="2"/>
  <c r="F256" i="2"/>
  <c r="H253" i="2"/>
  <c r="G253" i="2"/>
  <c r="I253" i="2"/>
  <c r="C254" i="2"/>
  <c r="E257" i="2"/>
  <c r="D257" i="2"/>
  <c r="B257" i="2"/>
  <c r="A258" i="2"/>
  <c r="F257" i="2"/>
  <c r="D258" i="2"/>
  <c r="E258" i="2"/>
  <c r="A259" i="2"/>
  <c r="B258" i="2"/>
  <c r="H254" i="2"/>
  <c r="G254" i="2"/>
  <c r="I254" i="2"/>
  <c r="C255" i="2"/>
  <c r="F258" i="2"/>
  <c r="H255" i="2"/>
  <c r="G255" i="2"/>
  <c r="I255" i="2"/>
  <c r="C256" i="2"/>
  <c r="A260" i="2"/>
  <c r="B259" i="2"/>
  <c r="E259" i="2"/>
  <c r="D259" i="2"/>
  <c r="F259" i="2"/>
  <c r="H256" i="2"/>
  <c r="G256" i="2"/>
  <c r="I256" i="2"/>
  <c r="C257" i="2"/>
  <c r="A261" i="2"/>
  <c r="B260" i="2"/>
  <c r="E260" i="2"/>
  <c r="D260" i="2"/>
  <c r="F260" i="2"/>
  <c r="H257" i="2"/>
  <c r="G257" i="2"/>
  <c r="I257" i="2"/>
  <c r="C258" i="2"/>
  <c r="E261" i="2"/>
  <c r="D261" i="2"/>
  <c r="F261" i="2"/>
  <c r="A262" i="2"/>
  <c r="B261" i="2"/>
  <c r="H258" i="2"/>
  <c r="G258" i="2"/>
  <c r="I258" i="2"/>
  <c r="C259" i="2"/>
  <c r="D262" i="2"/>
  <c r="A263" i="2"/>
  <c r="B262" i="2"/>
  <c r="E262" i="2"/>
  <c r="F262" i="2"/>
  <c r="H259" i="2"/>
  <c r="G259" i="2"/>
  <c r="I259" i="2"/>
  <c r="C260" i="2"/>
  <c r="A264" i="2"/>
  <c r="B263" i="2"/>
  <c r="E263" i="2"/>
  <c r="D263" i="2"/>
  <c r="F263" i="2"/>
  <c r="H260" i="2"/>
  <c r="G260" i="2"/>
  <c r="I260" i="2"/>
  <c r="C261" i="2"/>
  <c r="A265" i="2"/>
  <c r="B264" i="2"/>
  <c r="E264" i="2"/>
  <c r="D264" i="2"/>
  <c r="F264" i="2"/>
  <c r="H261" i="2"/>
  <c r="G261" i="2"/>
  <c r="I261" i="2"/>
  <c r="C262" i="2"/>
  <c r="E265" i="2"/>
  <c r="D265" i="2"/>
  <c r="F265" i="2"/>
  <c r="A266" i="2"/>
  <c r="B265" i="2"/>
  <c r="H262" i="2"/>
  <c r="G262" i="2"/>
  <c r="I262" i="2"/>
  <c r="C263" i="2"/>
  <c r="D266" i="2"/>
  <c r="A267" i="2"/>
  <c r="B266" i="2"/>
  <c r="E266" i="2"/>
  <c r="F266" i="2"/>
  <c r="H263" i="2"/>
  <c r="G263" i="2"/>
  <c r="I263" i="2"/>
  <c r="C264" i="2"/>
  <c r="A268" i="2"/>
  <c r="B267" i="2"/>
  <c r="E267" i="2"/>
  <c r="D267" i="2"/>
  <c r="F267" i="2"/>
  <c r="H264" i="2"/>
  <c r="G264" i="2"/>
  <c r="I264" i="2"/>
  <c r="C265" i="2"/>
  <c r="A269" i="2"/>
  <c r="B268" i="2"/>
  <c r="E268" i="2"/>
  <c r="D268" i="2"/>
  <c r="F268" i="2"/>
  <c r="H265" i="2"/>
  <c r="G265" i="2"/>
  <c r="I265" i="2"/>
  <c r="C266" i="2"/>
  <c r="E269" i="2"/>
  <c r="D269" i="2"/>
  <c r="F269" i="2"/>
  <c r="A270" i="2"/>
  <c r="B269" i="2"/>
  <c r="H266" i="2"/>
  <c r="G266" i="2"/>
  <c r="I266" i="2"/>
  <c r="C267" i="2"/>
  <c r="D270" i="2"/>
  <c r="E270" i="2"/>
  <c r="F270" i="2"/>
  <c r="B270" i="2"/>
  <c r="A271" i="2"/>
  <c r="H267" i="2"/>
  <c r="G267" i="2"/>
  <c r="I267" i="2"/>
  <c r="C268" i="2"/>
  <c r="A272" i="2"/>
  <c r="B271" i="2"/>
  <c r="E271" i="2"/>
  <c r="D271" i="2"/>
  <c r="F271" i="2"/>
  <c r="H268" i="2"/>
  <c r="G268" i="2"/>
  <c r="I268" i="2"/>
  <c r="C269" i="2"/>
  <c r="A273" i="2"/>
  <c r="B272" i="2"/>
  <c r="E272" i="2"/>
  <c r="D272" i="2"/>
  <c r="F272" i="2"/>
  <c r="H269" i="2"/>
  <c r="G269" i="2"/>
  <c r="I269" i="2"/>
  <c r="C270" i="2"/>
  <c r="E273" i="2"/>
  <c r="D273" i="2"/>
  <c r="F273" i="2"/>
  <c r="A274" i="2"/>
  <c r="B273" i="2"/>
  <c r="H270" i="2"/>
  <c r="G270" i="2"/>
  <c r="I270" i="2"/>
  <c r="C271" i="2"/>
  <c r="D274" i="2"/>
  <c r="A275" i="2"/>
  <c r="B274" i="2"/>
  <c r="E274" i="2"/>
  <c r="F274" i="2"/>
  <c r="A276" i="2"/>
  <c r="B275" i="2"/>
  <c r="E275" i="2"/>
  <c r="D275" i="2"/>
  <c r="H271" i="2"/>
  <c r="G271" i="2"/>
  <c r="I271" i="2"/>
  <c r="C272" i="2"/>
  <c r="F275" i="2"/>
  <c r="H272" i="2"/>
  <c r="G272" i="2"/>
  <c r="I272" i="2"/>
  <c r="C273" i="2"/>
  <c r="A277" i="2"/>
  <c r="B276" i="2"/>
  <c r="E276" i="2"/>
  <c r="D276" i="2"/>
  <c r="F276" i="2"/>
  <c r="H273" i="2"/>
  <c r="G273" i="2"/>
  <c r="I273" i="2"/>
  <c r="C274" i="2"/>
  <c r="E277" i="2"/>
  <c r="D277" i="2"/>
  <c r="F277" i="2"/>
  <c r="B277" i="2"/>
  <c r="A278" i="2"/>
  <c r="H274" i="2"/>
  <c r="G274" i="2"/>
  <c r="I274" i="2"/>
  <c r="C275" i="2"/>
  <c r="D278" i="2"/>
  <c r="E278" i="2"/>
  <c r="F278" i="2"/>
  <c r="A279" i="2"/>
  <c r="B278" i="2"/>
  <c r="H275" i="2"/>
  <c r="G275" i="2"/>
  <c r="I275" i="2"/>
  <c r="C276" i="2"/>
  <c r="A280" i="2"/>
  <c r="B279" i="2"/>
  <c r="E279" i="2"/>
  <c r="D279" i="2"/>
  <c r="F279" i="2"/>
  <c r="H276" i="2"/>
  <c r="G276" i="2"/>
  <c r="I276" i="2"/>
  <c r="C277" i="2"/>
  <c r="A281" i="2"/>
  <c r="B280" i="2"/>
  <c r="E280" i="2"/>
  <c r="D280" i="2"/>
  <c r="F280" i="2"/>
  <c r="E281" i="2"/>
  <c r="D281" i="2"/>
  <c r="A282" i="2"/>
  <c r="B281" i="2"/>
  <c r="H277" i="2"/>
  <c r="G277" i="2"/>
  <c r="I277" i="2"/>
  <c r="C278" i="2"/>
  <c r="F281" i="2"/>
  <c r="H278" i="2"/>
  <c r="G278" i="2"/>
  <c r="I278" i="2"/>
  <c r="C279" i="2"/>
  <c r="D282" i="2"/>
  <c r="A283" i="2"/>
  <c r="B282" i="2"/>
  <c r="E282" i="2"/>
  <c r="F282" i="2"/>
  <c r="A284" i="2"/>
  <c r="B283" i="2"/>
  <c r="E283" i="2"/>
  <c r="D283" i="2"/>
  <c r="H279" i="2"/>
  <c r="G279" i="2"/>
  <c r="I279" i="2"/>
  <c r="C280" i="2"/>
  <c r="F283" i="2"/>
  <c r="H280" i="2"/>
  <c r="G280" i="2"/>
  <c r="I280" i="2"/>
  <c r="C281" i="2"/>
  <c r="A285" i="2"/>
  <c r="B284" i="2"/>
  <c r="E284" i="2"/>
  <c r="D284" i="2"/>
  <c r="F284" i="2"/>
  <c r="H281" i="2"/>
  <c r="G281" i="2"/>
  <c r="I281" i="2"/>
  <c r="C282" i="2"/>
  <c r="E285" i="2"/>
  <c r="D285" i="2"/>
  <c r="F285" i="2"/>
  <c r="A286" i="2"/>
  <c r="B285" i="2"/>
  <c r="H282" i="2"/>
  <c r="G282" i="2"/>
  <c r="I282" i="2"/>
  <c r="C283" i="2"/>
  <c r="D286" i="2"/>
  <c r="E286" i="2"/>
  <c r="F286" i="2"/>
  <c r="B286" i="2"/>
  <c r="A287" i="2"/>
  <c r="A288" i="2"/>
  <c r="B287" i="2"/>
  <c r="E287" i="2"/>
  <c r="D287" i="2"/>
  <c r="F287" i="2"/>
  <c r="H283" i="2"/>
  <c r="G283" i="2"/>
  <c r="I283" i="2"/>
  <c r="C284" i="2"/>
  <c r="H284" i="2"/>
  <c r="G284" i="2"/>
  <c r="I284" i="2"/>
  <c r="C285" i="2"/>
  <c r="A289" i="2"/>
  <c r="B288" i="2"/>
  <c r="E288" i="2"/>
  <c r="D288" i="2"/>
  <c r="F288" i="2"/>
  <c r="E289" i="2"/>
  <c r="D289" i="2"/>
  <c r="F289" i="2"/>
  <c r="A290" i="2"/>
  <c r="B289" i="2"/>
  <c r="H285" i="2"/>
  <c r="G285" i="2"/>
  <c r="I285" i="2"/>
  <c r="C286" i="2"/>
  <c r="H286" i="2"/>
  <c r="G286" i="2"/>
  <c r="I286" i="2"/>
  <c r="C287" i="2"/>
  <c r="D290" i="2"/>
  <c r="A291" i="2"/>
  <c r="B290" i="2"/>
  <c r="E290" i="2"/>
  <c r="F290" i="2"/>
  <c r="A292" i="2"/>
  <c r="B291" i="2"/>
  <c r="E291" i="2"/>
  <c r="D291" i="2"/>
  <c r="H287" i="2"/>
  <c r="G287" i="2"/>
  <c r="I287" i="2"/>
  <c r="C288" i="2"/>
  <c r="F291" i="2"/>
  <c r="H288" i="2"/>
  <c r="G288" i="2"/>
  <c r="I288" i="2"/>
  <c r="C289" i="2"/>
  <c r="A293" i="2"/>
  <c r="B292" i="2"/>
  <c r="E292" i="2"/>
  <c r="D292" i="2"/>
  <c r="F292" i="2"/>
  <c r="H289" i="2"/>
  <c r="G289" i="2"/>
  <c r="I289" i="2"/>
  <c r="C290" i="2"/>
  <c r="E293" i="2"/>
  <c r="D293" i="2"/>
  <c r="F293" i="2"/>
  <c r="B293" i="2"/>
  <c r="A294" i="2"/>
  <c r="H290" i="2"/>
  <c r="G290" i="2"/>
  <c r="I290" i="2"/>
  <c r="C291" i="2"/>
  <c r="D294" i="2"/>
  <c r="E294" i="2"/>
  <c r="F294" i="2"/>
  <c r="A295" i="2"/>
  <c r="B294" i="2"/>
  <c r="A296" i="2"/>
  <c r="B295" i="2"/>
  <c r="E295" i="2"/>
  <c r="D295" i="2"/>
  <c r="F295" i="2"/>
  <c r="H291" i="2"/>
  <c r="G291" i="2"/>
  <c r="I291" i="2"/>
  <c r="C292" i="2"/>
  <c r="H292" i="2"/>
  <c r="G292" i="2"/>
  <c r="I292" i="2"/>
  <c r="C293" i="2"/>
  <c r="A297" i="2"/>
  <c r="B296" i="2"/>
  <c r="E296" i="2"/>
  <c r="D296" i="2"/>
  <c r="F296" i="2"/>
  <c r="E297" i="2"/>
  <c r="D297" i="2"/>
  <c r="A298" i="2"/>
  <c r="B297" i="2"/>
  <c r="H293" i="2"/>
  <c r="G293" i="2"/>
  <c r="I293" i="2"/>
  <c r="C294" i="2"/>
  <c r="F297" i="2"/>
  <c r="D298" i="2"/>
  <c r="A299" i="2"/>
  <c r="B298" i="2"/>
  <c r="E298" i="2"/>
  <c r="H294" i="2"/>
  <c r="G294" i="2"/>
  <c r="I294" i="2"/>
  <c r="C295" i="2"/>
  <c r="F298" i="2"/>
  <c r="H295" i="2"/>
  <c r="G295" i="2"/>
  <c r="I295" i="2"/>
  <c r="C296" i="2"/>
  <c r="A300" i="2"/>
  <c r="B299" i="2"/>
  <c r="E299" i="2"/>
  <c r="D299" i="2"/>
  <c r="F299" i="2"/>
  <c r="H296" i="2"/>
  <c r="G296" i="2"/>
  <c r="I296" i="2"/>
  <c r="C297" i="2"/>
  <c r="A301" i="2"/>
  <c r="B300" i="2"/>
  <c r="E300" i="2"/>
  <c r="D300" i="2"/>
  <c r="F300" i="2"/>
  <c r="H297" i="2"/>
  <c r="G297" i="2"/>
  <c r="I297" i="2"/>
  <c r="C298" i="2"/>
  <c r="E301" i="2"/>
  <c r="D301" i="2"/>
  <c r="F301" i="2"/>
  <c r="A302" i="2"/>
  <c r="B301" i="2"/>
  <c r="H298" i="2"/>
  <c r="G298" i="2"/>
  <c r="I298" i="2"/>
  <c r="C299" i="2"/>
  <c r="D302" i="2"/>
  <c r="E302" i="2"/>
  <c r="F302" i="2"/>
  <c r="B302" i="2"/>
  <c r="A303" i="2"/>
  <c r="H299" i="2"/>
  <c r="G299" i="2"/>
  <c r="I299" i="2"/>
  <c r="C300" i="2"/>
  <c r="A304" i="2"/>
  <c r="B303" i="2"/>
  <c r="E303" i="2"/>
  <c r="D303" i="2"/>
  <c r="F303" i="2"/>
  <c r="H300" i="2"/>
  <c r="G300" i="2"/>
  <c r="I300" i="2"/>
  <c r="C301" i="2"/>
  <c r="A305" i="2"/>
  <c r="B304" i="2"/>
  <c r="E304" i="2"/>
  <c r="D304" i="2"/>
  <c r="F304" i="2"/>
  <c r="H301" i="2"/>
  <c r="G301" i="2"/>
  <c r="I301" i="2"/>
  <c r="C302" i="2"/>
  <c r="E305" i="2"/>
  <c r="D305" i="2"/>
  <c r="F305" i="2"/>
  <c r="A306" i="2"/>
  <c r="B305" i="2"/>
  <c r="H302" i="2"/>
  <c r="G302" i="2"/>
  <c r="I302" i="2"/>
  <c r="C303" i="2"/>
  <c r="D306" i="2"/>
  <c r="A307" i="2"/>
  <c r="B306" i="2"/>
  <c r="E306" i="2"/>
  <c r="F306" i="2"/>
  <c r="H303" i="2"/>
  <c r="G303" i="2"/>
  <c r="I303" i="2"/>
  <c r="C304" i="2"/>
  <c r="A308" i="2"/>
  <c r="B307" i="2"/>
  <c r="E307" i="2"/>
  <c r="D307" i="2"/>
  <c r="F307" i="2"/>
  <c r="H304" i="2"/>
  <c r="G304" i="2"/>
  <c r="I304" i="2"/>
  <c r="C305" i="2"/>
  <c r="A309" i="2"/>
  <c r="B308" i="2"/>
  <c r="E308" i="2"/>
  <c r="D308" i="2"/>
  <c r="F308" i="2"/>
  <c r="H305" i="2"/>
  <c r="G305" i="2"/>
  <c r="I305" i="2"/>
  <c r="C306" i="2"/>
  <c r="E309" i="2"/>
  <c r="D309" i="2"/>
  <c r="F309" i="2"/>
  <c r="B309" i="2"/>
  <c r="A310" i="2"/>
  <c r="H306" i="2"/>
  <c r="G306" i="2"/>
  <c r="I306" i="2"/>
  <c r="C307" i="2"/>
  <c r="D310" i="2"/>
  <c r="E310" i="2"/>
  <c r="A311" i="2"/>
  <c r="B310" i="2"/>
  <c r="F310" i="2"/>
  <c r="H307" i="2"/>
  <c r="G307" i="2"/>
  <c r="I307" i="2"/>
  <c r="C308" i="2"/>
  <c r="A312" i="2"/>
  <c r="B311" i="2"/>
  <c r="E311" i="2"/>
  <c r="D311" i="2"/>
  <c r="F311" i="2"/>
  <c r="H308" i="2"/>
  <c r="G308" i="2"/>
  <c r="I308" i="2"/>
  <c r="C309" i="2"/>
  <c r="A313" i="2"/>
  <c r="B312" i="2"/>
  <c r="E312" i="2"/>
  <c r="D312" i="2"/>
  <c r="F312" i="2"/>
  <c r="H309" i="2"/>
  <c r="G309" i="2"/>
  <c r="I309" i="2"/>
  <c r="C310" i="2"/>
  <c r="E313" i="2"/>
  <c r="D313" i="2"/>
  <c r="F313" i="2"/>
  <c r="A314" i="2"/>
  <c r="B313" i="2"/>
  <c r="H310" i="2"/>
  <c r="G310" i="2"/>
  <c r="I310" i="2"/>
  <c r="C311" i="2"/>
  <c r="D314" i="2"/>
  <c r="A315" i="2"/>
  <c r="B314" i="2"/>
  <c r="E314" i="2"/>
  <c r="F314" i="2"/>
  <c r="A316" i="2"/>
  <c r="B315" i="2"/>
  <c r="E315" i="2"/>
  <c r="D315" i="2"/>
  <c r="H311" i="2"/>
  <c r="G311" i="2"/>
  <c r="I311" i="2"/>
  <c r="C312" i="2"/>
  <c r="F315" i="2"/>
  <c r="H312" i="2"/>
  <c r="G312" i="2"/>
  <c r="I312" i="2"/>
  <c r="C313" i="2"/>
  <c r="A317" i="2"/>
  <c r="B316" i="2"/>
  <c r="E316" i="2"/>
  <c r="D316" i="2"/>
  <c r="F316" i="2"/>
  <c r="H313" i="2"/>
  <c r="G313" i="2"/>
  <c r="I313" i="2"/>
  <c r="C314" i="2"/>
  <c r="E317" i="2"/>
  <c r="D317" i="2"/>
  <c r="F317" i="2"/>
  <c r="A318" i="2"/>
  <c r="B317" i="2"/>
  <c r="H314" i="2"/>
  <c r="G314" i="2"/>
  <c r="I314" i="2"/>
  <c r="C315" i="2"/>
  <c r="D318" i="2"/>
  <c r="E318" i="2"/>
  <c r="B318" i="2"/>
  <c r="A319" i="2"/>
  <c r="F318" i="2"/>
  <c r="A320" i="2"/>
  <c r="B319" i="2"/>
  <c r="E319" i="2"/>
  <c r="D319" i="2"/>
  <c r="H315" i="2"/>
  <c r="G315" i="2"/>
  <c r="I315" i="2"/>
  <c r="C316" i="2"/>
  <c r="F319" i="2"/>
  <c r="A321" i="2"/>
  <c r="B320" i="2"/>
  <c r="E320" i="2"/>
  <c r="D320" i="2"/>
  <c r="H316" i="2"/>
  <c r="G316" i="2"/>
  <c r="I316" i="2"/>
  <c r="C317" i="2"/>
  <c r="F320" i="2"/>
  <c r="E321" i="2"/>
  <c r="D321" i="2"/>
  <c r="B321" i="2"/>
  <c r="A322" i="2"/>
  <c r="H317" i="2"/>
  <c r="G317" i="2"/>
  <c r="I317" i="2"/>
  <c r="C318" i="2"/>
  <c r="F321" i="2"/>
  <c r="H318" i="2"/>
  <c r="G318" i="2"/>
  <c r="I318" i="2"/>
  <c r="C319" i="2"/>
  <c r="A323" i="2"/>
  <c r="B322" i="2"/>
  <c r="E322" i="2"/>
  <c r="D322" i="2"/>
  <c r="F322" i="2"/>
  <c r="H319" i="2"/>
  <c r="G319" i="2"/>
  <c r="I319" i="2"/>
  <c r="C320" i="2"/>
  <c r="A324" i="2"/>
  <c r="B323" i="2"/>
  <c r="E323" i="2"/>
  <c r="D323" i="2"/>
  <c r="F323" i="2"/>
  <c r="E324" i="2"/>
  <c r="D324" i="2"/>
  <c r="A325" i="2"/>
  <c r="B324" i="2"/>
  <c r="H320" i="2"/>
  <c r="G320" i="2"/>
  <c r="I320" i="2"/>
  <c r="C321" i="2"/>
  <c r="F324" i="2"/>
  <c r="H321" i="2"/>
  <c r="G321" i="2"/>
  <c r="I321" i="2"/>
  <c r="C322" i="2"/>
  <c r="D325" i="2"/>
  <c r="A326" i="2"/>
  <c r="B325" i="2"/>
  <c r="E325" i="2"/>
  <c r="F325" i="2"/>
  <c r="H322" i="2"/>
  <c r="G322" i="2"/>
  <c r="I322" i="2"/>
  <c r="C323" i="2"/>
  <c r="A327" i="2"/>
  <c r="B326" i="2"/>
  <c r="E326" i="2"/>
  <c r="D326" i="2"/>
  <c r="F326" i="2"/>
  <c r="H323" i="2"/>
  <c r="G323" i="2"/>
  <c r="I323" i="2"/>
  <c r="C324" i="2"/>
  <c r="A328" i="2"/>
  <c r="B327" i="2"/>
  <c r="E327" i="2"/>
  <c r="D327" i="2"/>
  <c r="F327" i="2"/>
  <c r="H324" i="2"/>
  <c r="G324" i="2"/>
  <c r="I324" i="2"/>
  <c r="C325" i="2"/>
  <c r="E328" i="2"/>
  <c r="D328" i="2"/>
  <c r="F328" i="2"/>
  <c r="B328" i="2"/>
  <c r="A329" i="2"/>
  <c r="H325" i="2"/>
  <c r="G325" i="2"/>
  <c r="I325" i="2"/>
  <c r="C326" i="2"/>
  <c r="D329" i="2"/>
  <c r="E329" i="2"/>
  <c r="F329" i="2"/>
  <c r="A330" i="2"/>
  <c r="B329" i="2"/>
  <c r="H326" i="2"/>
  <c r="G326" i="2"/>
  <c r="I326" i="2"/>
  <c r="C327" i="2"/>
  <c r="A331" i="2"/>
  <c r="B330" i="2"/>
  <c r="E330" i="2"/>
  <c r="D330" i="2"/>
  <c r="F330" i="2"/>
  <c r="H327" i="2"/>
  <c r="G327" i="2"/>
  <c r="I327" i="2"/>
  <c r="C328" i="2"/>
  <c r="A332" i="2"/>
  <c r="B331" i="2"/>
  <c r="E331" i="2"/>
  <c r="D331" i="2"/>
  <c r="F331" i="2"/>
  <c r="H328" i="2"/>
  <c r="G328" i="2"/>
  <c r="I328" i="2"/>
  <c r="C329" i="2"/>
  <c r="E332" i="2"/>
  <c r="D332" i="2"/>
  <c r="F332" i="2"/>
  <c r="A333" i="2"/>
  <c r="B332" i="2"/>
  <c r="H329" i="2"/>
  <c r="G329" i="2"/>
  <c r="I329" i="2"/>
  <c r="C330" i="2"/>
  <c r="D333" i="2"/>
  <c r="A334" i="2"/>
  <c r="B333" i="2"/>
  <c r="E333" i="2"/>
  <c r="F333" i="2"/>
  <c r="A335" i="2"/>
  <c r="B334" i="2"/>
  <c r="E334" i="2"/>
  <c r="D334" i="2"/>
  <c r="F334" i="2"/>
  <c r="H330" i="2"/>
  <c r="G330" i="2"/>
  <c r="I330" i="2"/>
  <c r="C331" i="2"/>
  <c r="H331" i="2"/>
  <c r="G331" i="2"/>
  <c r="I331" i="2"/>
  <c r="C332" i="2"/>
  <c r="A336" i="2"/>
  <c r="B335" i="2"/>
  <c r="E335" i="2"/>
  <c r="D335" i="2"/>
  <c r="F335" i="2"/>
  <c r="H332" i="2"/>
  <c r="G332" i="2"/>
  <c r="I332" i="2"/>
  <c r="C333" i="2"/>
  <c r="E336" i="2"/>
  <c r="D336" i="2"/>
  <c r="F336" i="2"/>
  <c r="A337" i="2"/>
  <c r="B336" i="2"/>
  <c r="D337" i="2"/>
  <c r="E337" i="2"/>
  <c r="B337" i="2"/>
  <c r="A338" i="2"/>
  <c r="H333" i="2"/>
  <c r="G333" i="2"/>
  <c r="I333" i="2"/>
  <c r="C334" i="2"/>
  <c r="F337" i="2"/>
  <c r="H334" i="2"/>
  <c r="G334" i="2"/>
  <c r="I334" i="2"/>
  <c r="C335" i="2"/>
  <c r="A339" i="2"/>
  <c r="B338" i="2"/>
  <c r="E338" i="2"/>
  <c r="D338" i="2"/>
  <c r="F338" i="2"/>
  <c r="H335" i="2"/>
  <c r="G335" i="2"/>
  <c r="I335" i="2"/>
  <c r="C336" i="2"/>
  <c r="A340" i="2"/>
  <c r="B339" i="2"/>
  <c r="E339" i="2"/>
  <c r="D339" i="2"/>
  <c r="F339" i="2"/>
  <c r="A341" i="2"/>
  <c r="E340" i="2"/>
  <c r="D340" i="2"/>
  <c r="B340" i="2"/>
  <c r="H336" i="2"/>
  <c r="G336" i="2"/>
  <c r="I336" i="2"/>
  <c r="C337" i="2"/>
  <c r="F340" i="2"/>
  <c r="H337" i="2"/>
  <c r="G337" i="2"/>
  <c r="I337" i="2"/>
  <c r="C338" i="2"/>
  <c r="E341" i="2"/>
  <c r="D341" i="2"/>
  <c r="F341" i="2"/>
  <c r="A342" i="2"/>
  <c r="B341" i="2"/>
  <c r="H338" i="2"/>
  <c r="G338" i="2"/>
  <c r="I338" i="2"/>
  <c r="C339" i="2"/>
  <c r="D342" i="2"/>
  <c r="A343" i="2"/>
  <c r="B342" i="2"/>
  <c r="E342" i="2"/>
  <c r="F342" i="2"/>
  <c r="H339" i="2"/>
  <c r="G339" i="2"/>
  <c r="I339" i="2"/>
  <c r="C340" i="2"/>
  <c r="A344" i="2"/>
  <c r="B343" i="2"/>
  <c r="E343" i="2"/>
  <c r="D343" i="2"/>
  <c r="F343" i="2"/>
  <c r="H340" i="2"/>
  <c r="G340" i="2"/>
  <c r="I340" i="2"/>
  <c r="C341" i="2"/>
  <c r="A345" i="2"/>
  <c r="B344" i="2"/>
  <c r="E344" i="2"/>
  <c r="D344" i="2"/>
  <c r="F344" i="2"/>
  <c r="E345" i="2"/>
  <c r="D345" i="2"/>
  <c r="F345" i="2"/>
  <c r="B345" i="2"/>
  <c r="A346" i="2"/>
  <c r="H341" i="2"/>
  <c r="G341" i="2"/>
  <c r="I341" i="2"/>
  <c r="C342" i="2"/>
  <c r="D346" i="2"/>
  <c r="E346" i="2"/>
  <c r="F346" i="2"/>
  <c r="A347" i="2"/>
  <c r="B346" i="2"/>
  <c r="H342" i="2"/>
  <c r="G342" i="2"/>
  <c r="I342" i="2"/>
  <c r="C343" i="2"/>
  <c r="H343" i="2"/>
  <c r="G343" i="2"/>
  <c r="I343" i="2"/>
  <c r="C344" i="2"/>
  <c r="A348" i="2"/>
  <c r="B347" i="2"/>
  <c r="E347" i="2"/>
  <c r="D347" i="2"/>
  <c r="F347" i="2"/>
  <c r="H344" i="2"/>
  <c r="G344" i="2"/>
  <c r="I344" i="2"/>
  <c r="C345" i="2"/>
  <c r="A349" i="2"/>
  <c r="B348" i="2"/>
  <c r="E348" i="2"/>
  <c r="D348" i="2"/>
  <c r="F348" i="2"/>
  <c r="H345" i="2"/>
  <c r="G345" i="2"/>
  <c r="I345" i="2"/>
  <c r="C346" i="2"/>
  <c r="E349" i="2"/>
  <c r="D349" i="2"/>
  <c r="F349" i="2"/>
  <c r="A350" i="2"/>
  <c r="B349" i="2"/>
  <c r="H346" i="2"/>
  <c r="G346" i="2"/>
  <c r="I346" i="2"/>
  <c r="C347" i="2"/>
  <c r="D350" i="2"/>
  <c r="A351" i="2"/>
  <c r="B350" i="2"/>
  <c r="E350" i="2"/>
  <c r="F350" i="2"/>
  <c r="H347" i="2"/>
  <c r="G347" i="2"/>
  <c r="I347" i="2"/>
  <c r="C348" i="2"/>
  <c r="A352" i="2"/>
  <c r="B351" i="2"/>
  <c r="E351" i="2"/>
  <c r="D351" i="2"/>
  <c r="F351" i="2"/>
  <c r="H348" i="2"/>
  <c r="G348" i="2"/>
  <c r="I348" i="2"/>
  <c r="C349" i="2"/>
  <c r="A353" i="2"/>
  <c r="B352" i="2"/>
  <c r="E352" i="2"/>
  <c r="D352" i="2"/>
  <c r="F352" i="2"/>
  <c r="H349" i="2"/>
  <c r="G349" i="2"/>
  <c r="I349" i="2"/>
  <c r="C350" i="2"/>
  <c r="E353" i="2"/>
  <c r="D353" i="2"/>
  <c r="A354" i="2"/>
  <c r="B353" i="2"/>
  <c r="F353" i="2"/>
  <c r="D354" i="2"/>
  <c r="E354" i="2"/>
  <c r="B354" i="2"/>
  <c r="A355" i="2"/>
  <c r="H350" i="2"/>
  <c r="G350" i="2"/>
  <c r="I350" i="2"/>
  <c r="C351" i="2"/>
  <c r="F354" i="2"/>
  <c r="H351" i="2"/>
  <c r="G351" i="2"/>
  <c r="I351" i="2"/>
  <c r="C352" i="2"/>
  <c r="A356" i="2"/>
  <c r="B355" i="2"/>
  <c r="E355" i="2"/>
  <c r="D355" i="2"/>
  <c r="F355" i="2"/>
  <c r="H352" i="2"/>
  <c r="G352" i="2"/>
  <c r="I352" i="2"/>
  <c r="C353" i="2"/>
  <c r="A357" i="2"/>
  <c r="B356" i="2"/>
  <c r="E356" i="2"/>
  <c r="D356" i="2"/>
  <c r="F356" i="2"/>
  <c r="H353" i="2"/>
  <c r="G353" i="2"/>
  <c r="I353" i="2"/>
  <c r="C354" i="2"/>
  <c r="E357" i="2"/>
  <c r="D357" i="2"/>
  <c r="F357" i="2"/>
  <c r="A358" i="2"/>
  <c r="B357" i="2"/>
  <c r="H354" i="2"/>
  <c r="G354" i="2"/>
  <c r="I354" i="2"/>
  <c r="C355" i="2"/>
  <c r="D358" i="2"/>
  <c r="A359" i="2"/>
  <c r="B358" i="2"/>
  <c r="E358" i="2"/>
  <c r="F358" i="2"/>
  <c r="H355" i="2"/>
  <c r="G355" i="2"/>
  <c r="I355" i="2"/>
  <c r="C356" i="2"/>
  <c r="A360" i="2"/>
  <c r="B359" i="2"/>
  <c r="E359" i="2"/>
  <c r="D359" i="2"/>
  <c r="F359" i="2"/>
  <c r="H356" i="2"/>
  <c r="G356" i="2"/>
  <c r="I356" i="2"/>
  <c r="C357" i="2"/>
  <c r="A361" i="2"/>
  <c r="B360" i="2"/>
  <c r="E360" i="2"/>
  <c r="D360" i="2"/>
  <c r="F360" i="2"/>
  <c r="H357" i="2"/>
  <c r="G357" i="2"/>
  <c r="I357" i="2"/>
  <c r="C358" i="2"/>
  <c r="E361" i="2"/>
  <c r="D361" i="2"/>
  <c r="B361" i="2"/>
  <c r="A362" i="2"/>
  <c r="F361" i="2"/>
  <c r="H358" i="2"/>
  <c r="G358" i="2"/>
  <c r="I358" i="2"/>
  <c r="C359" i="2"/>
  <c r="D362" i="2"/>
  <c r="E362" i="2"/>
  <c r="F362" i="2"/>
  <c r="A363" i="2"/>
  <c r="B362" i="2"/>
  <c r="H359" i="2"/>
  <c r="G359" i="2"/>
  <c r="I359" i="2"/>
  <c r="C360" i="2"/>
  <c r="A364" i="2"/>
  <c r="B363" i="2"/>
  <c r="E363" i="2"/>
  <c r="D363" i="2"/>
  <c r="F363" i="2"/>
  <c r="H360" i="2"/>
  <c r="G360" i="2"/>
  <c r="I360" i="2"/>
  <c r="C361" i="2"/>
  <c r="A365" i="2"/>
  <c r="B364" i="2"/>
  <c r="E364" i="2"/>
  <c r="D364" i="2"/>
  <c r="F364" i="2"/>
  <c r="H361" i="2"/>
  <c r="G361" i="2"/>
  <c r="I361" i="2"/>
  <c r="C362" i="2"/>
  <c r="E365" i="2"/>
  <c r="D365" i="2"/>
  <c r="F365" i="2"/>
  <c r="A366" i="2"/>
  <c r="B365" i="2"/>
  <c r="H362" i="2"/>
  <c r="G362" i="2"/>
  <c r="I362" i="2"/>
  <c r="C363" i="2"/>
  <c r="D366" i="2"/>
  <c r="A367" i="2"/>
  <c r="B366" i="2"/>
  <c r="E366" i="2"/>
  <c r="F366" i="2"/>
  <c r="H363" i="2"/>
  <c r="G363" i="2"/>
  <c r="I363" i="2"/>
  <c r="C364" i="2"/>
  <c r="A368" i="2"/>
  <c r="B367" i="2"/>
  <c r="E367" i="2"/>
  <c r="D367" i="2"/>
  <c r="F367" i="2"/>
  <c r="H364" i="2"/>
  <c r="G364" i="2"/>
  <c r="I364" i="2"/>
  <c r="C365" i="2"/>
  <c r="A369" i="2"/>
  <c r="B368" i="2"/>
  <c r="E368" i="2"/>
  <c r="D368" i="2"/>
  <c r="F368" i="2"/>
  <c r="H365" i="2"/>
  <c r="G365" i="2"/>
  <c r="I365" i="2"/>
  <c r="C366" i="2"/>
  <c r="E369" i="2"/>
  <c r="D369" i="2"/>
  <c r="F369" i="2"/>
  <c r="A370" i="2"/>
  <c r="B369" i="2"/>
  <c r="H366" i="2"/>
  <c r="G366" i="2"/>
  <c r="I366" i="2"/>
  <c r="C367" i="2"/>
  <c r="D370" i="2"/>
  <c r="E370" i="2"/>
  <c r="F370" i="2"/>
  <c r="B370" i="2"/>
  <c r="A371" i="2"/>
  <c r="H367" i="2"/>
  <c r="G367" i="2"/>
  <c r="I367" i="2"/>
  <c r="C368" i="2"/>
  <c r="A372" i="2"/>
  <c r="B371" i="2"/>
  <c r="E371" i="2"/>
  <c r="D371" i="2"/>
  <c r="F371" i="2"/>
  <c r="H368" i="2"/>
  <c r="G368" i="2"/>
  <c r="I368" i="2"/>
  <c r="C369" i="2"/>
  <c r="A373" i="2"/>
  <c r="B372" i="2"/>
  <c r="E372" i="2"/>
  <c r="D372" i="2"/>
  <c r="F372" i="2"/>
  <c r="H369" i="2"/>
  <c r="G369" i="2"/>
  <c r="I369" i="2"/>
  <c r="C370" i="2"/>
  <c r="E373" i="2"/>
  <c r="D373" i="2"/>
  <c r="F373" i="2"/>
  <c r="A374" i="2"/>
  <c r="B373" i="2"/>
  <c r="H370" i="2"/>
  <c r="G370" i="2"/>
  <c r="I370" i="2"/>
  <c r="C371" i="2"/>
  <c r="D374" i="2"/>
  <c r="A375" i="2"/>
  <c r="B374" i="2"/>
  <c r="E374" i="2"/>
  <c r="F374" i="2"/>
  <c r="H371" i="2"/>
  <c r="G371" i="2"/>
  <c r="I371" i="2"/>
  <c r="C372" i="2"/>
  <c r="A376" i="2"/>
  <c r="B375" i="2"/>
  <c r="E375" i="2"/>
  <c r="D375" i="2"/>
  <c r="F375" i="2"/>
  <c r="H372" i="2"/>
  <c r="G372" i="2"/>
  <c r="I372" i="2"/>
  <c r="C373" i="2"/>
  <c r="A377" i="2"/>
  <c r="B376" i="2"/>
  <c r="E376" i="2"/>
  <c r="D376" i="2"/>
  <c r="F376" i="2"/>
  <c r="H373" i="2"/>
  <c r="G373" i="2"/>
  <c r="I373" i="2"/>
  <c r="C374" i="2"/>
  <c r="E377" i="2"/>
  <c r="D377" i="2"/>
  <c r="B377" i="2"/>
  <c r="F377" i="2"/>
  <c r="H374" i="2"/>
  <c r="G374" i="2"/>
  <c r="I374" i="2"/>
  <c r="C375" i="2"/>
  <c r="H375" i="2"/>
  <c r="G375" i="2"/>
  <c r="I375" i="2"/>
  <c r="C376" i="2"/>
  <c r="H376" i="2"/>
  <c r="G376" i="2"/>
  <c r="I376" i="2"/>
  <c r="C377" i="2"/>
  <c r="D14" i="2"/>
  <c r="H377" i="2"/>
  <c r="D15" i="2"/>
  <c r="G377" i="2"/>
  <c r="I377" i="2"/>
  <c r="D13" i="2"/>
  <c r="D40" i="1"/>
  <c r="D95" i="1"/>
  <c r="E40" i="1"/>
  <c r="E95" i="1"/>
  <c r="G40" i="1"/>
  <c r="G95" i="1"/>
  <c r="C40" i="1"/>
  <c r="C95" i="1"/>
  <c r="F29" i="1"/>
  <c r="F11" i="1"/>
  <c r="G6" i="1"/>
  <c r="G18" i="1"/>
  <c r="D18" i="1"/>
  <c r="D97" i="1"/>
  <c r="D113" i="1"/>
  <c r="E18" i="1"/>
  <c r="C18" i="1"/>
  <c r="C97" i="1"/>
  <c r="C113" i="1"/>
  <c r="F93" i="1"/>
  <c r="F102" i="1"/>
  <c r="F105" i="1"/>
  <c r="F111" i="1"/>
  <c r="G97" i="1"/>
  <c r="G113" i="1"/>
  <c r="E97" i="1"/>
  <c r="E113" i="1"/>
  <c r="F88" i="1"/>
  <c r="F81" i="1"/>
  <c r="F40" i="1"/>
  <c r="F72" i="1"/>
  <c r="F18" i="1"/>
  <c r="F95" i="1"/>
  <c r="F97" i="1"/>
  <c r="F113" i="1"/>
</calcChain>
</file>

<file path=xl/sharedStrings.xml><?xml version="1.0" encoding="utf-8"?>
<sst xmlns="http://schemas.openxmlformats.org/spreadsheetml/2006/main" count="2196" uniqueCount="693">
  <si>
    <t/>
  </si>
  <si>
    <t>2015</t>
  </si>
  <si>
    <t>2016</t>
  </si>
  <si>
    <t>YEAR END</t>
  </si>
  <si>
    <t>PROPOSED</t>
  </si>
  <si>
    <t>ACTUAL</t>
  </si>
  <si>
    <t>BUDGET</t>
  </si>
  <si>
    <t>2016 ACTUAL</t>
  </si>
  <si>
    <t>PROJECTION</t>
  </si>
  <si>
    <t>BUDGET 2017</t>
  </si>
  <si>
    <t>OPERATING INCOME</t>
  </si>
  <si>
    <t>402020</t>
  </si>
  <si>
    <t>Assessments Undesignated Funds</t>
  </si>
  <si>
    <t>402300</t>
  </si>
  <si>
    <t>Special Assessment</t>
  </si>
  <si>
    <t>403400</t>
  </si>
  <si>
    <t>Leasing Fees</t>
  </si>
  <si>
    <t>404030</t>
  </si>
  <si>
    <t>Move In/Move Out Fee</t>
  </si>
  <si>
    <t>404560</t>
  </si>
  <si>
    <t>Parking Income</t>
  </si>
  <si>
    <t>405030</t>
  </si>
  <si>
    <t>Laundry Room</t>
  </si>
  <si>
    <t>405175</t>
  </si>
  <si>
    <t>Procceds from Loan</t>
  </si>
  <si>
    <t>408000</t>
  </si>
  <si>
    <t>Unit 101 Assessment</t>
  </si>
  <si>
    <t>408010</t>
  </si>
  <si>
    <t>Unit 101 Parking</t>
  </si>
  <si>
    <t>408020</t>
  </si>
  <si>
    <t>Unit 101 Expense Assessm</t>
  </si>
  <si>
    <t>408030</t>
  </si>
  <si>
    <t>Unit 101 Exp Parking</t>
  </si>
  <si>
    <t>TOTAL OPERATING INCOME</t>
  </si>
  <si>
    <t>OPERATING EXPENSES:</t>
  </si>
  <si>
    <t>GENERAL &amp; ADMINISTRATIVE</t>
  </si>
  <si>
    <t>601000</t>
  </si>
  <si>
    <t>Management Fees</t>
  </si>
  <si>
    <t>601010</t>
  </si>
  <si>
    <t>Professional Fees</t>
  </si>
  <si>
    <t>601020</t>
  </si>
  <si>
    <t>Legal</t>
  </si>
  <si>
    <t>601040</t>
  </si>
  <si>
    <t>Accounting Audit-Tax Return</t>
  </si>
  <si>
    <t>601100</t>
  </si>
  <si>
    <t>Office Service</t>
  </si>
  <si>
    <t>601105</t>
  </si>
  <si>
    <t>Bonus</t>
  </si>
  <si>
    <t>601130</t>
  </si>
  <si>
    <t>Web Site Expense</t>
  </si>
  <si>
    <t>601215</t>
  </si>
  <si>
    <t>Coupon Books</t>
  </si>
  <si>
    <t>601230</t>
  </si>
  <si>
    <t>Miscellaneous-Administrative</t>
  </si>
  <si>
    <t>601410</t>
  </si>
  <si>
    <t>Interest Expense</t>
  </si>
  <si>
    <t>601412</t>
  </si>
  <si>
    <t>Loan Principal Offset</t>
  </si>
  <si>
    <t>601420</t>
  </si>
  <si>
    <t>Bank Service Charge</t>
  </si>
  <si>
    <t>601430</t>
  </si>
  <si>
    <t>License/Permit/Fees</t>
  </si>
  <si>
    <t>601435</t>
  </si>
  <si>
    <t>Leasing Expense</t>
  </si>
  <si>
    <t>601440</t>
  </si>
  <si>
    <t>Annual Report</t>
  </si>
  <si>
    <t>601500</t>
  </si>
  <si>
    <t>Insurance</t>
  </si>
  <si>
    <t>601800</t>
  </si>
  <si>
    <t>Unit 101 Repairs</t>
  </si>
  <si>
    <t>TOTAL GENERAL &amp; ADMINISTRATIVE</t>
  </si>
  <si>
    <t>BUILDING EXPENSES</t>
  </si>
  <si>
    <t>605027</t>
  </si>
  <si>
    <t>Fire &amp; Security System</t>
  </si>
  <si>
    <t>605090</t>
  </si>
  <si>
    <t>Payroll</t>
  </si>
  <si>
    <t>605091</t>
  </si>
  <si>
    <t>Payroll Taxes</t>
  </si>
  <si>
    <t>605092</t>
  </si>
  <si>
    <t>Welfare &amp; Pension</t>
  </si>
  <si>
    <t>605093</t>
  </si>
  <si>
    <t>Payroll Service Fee</t>
  </si>
  <si>
    <t>605100</t>
  </si>
  <si>
    <t>Exterminating</t>
  </si>
  <si>
    <t>605105</t>
  </si>
  <si>
    <t>Scavenger Service</t>
  </si>
  <si>
    <t>605108</t>
  </si>
  <si>
    <t>Recycling</t>
  </si>
  <si>
    <t>605120</t>
  </si>
  <si>
    <t>Window Cleaning</t>
  </si>
  <si>
    <t>605131</t>
  </si>
  <si>
    <t>Janitorial Substitute</t>
  </si>
  <si>
    <t>605134</t>
  </si>
  <si>
    <t>Janitorial Weekend Service</t>
  </si>
  <si>
    <t>605220</t>
  </si>
  <si>
    <t>Roof Repair</t>
  </si>
  <si>
    <t>605315</t>
  </si>
  <si>
    <t>Doors/Lock Repair &amp; Service</t>
  </si>
  <si>
    <t>605325</t>
  </si>
  <si>
    <t>Decorating/Painting/Drywall</t>
  </si>
  <si>
    <t>605350</t>
  </si>
  <si>
    <t>Carpet Cleaning &amp; Maint</t>
  </si>
  <si>
    <t>605510</t>
  </si>
  <si>
    <t>605833</t>
  </si>
  <si>
    <t>Garage Door Repair</t>
  </si>
  <si>
    <t>605835</t>
  </si>
  <si>
    <t>Garage Power Wash</t>
  </si>
  <si>
    <t>606015</t>
  </si>
  <si>
    <t>HVAC Repair</t>
  </si>
  <si>
    <t>606070</t>
  </si>
  <si>
    <t>Elevator Service Contract</t>
  </si>
  <si>
    <t>606075</t>
  </si>
  <si>
    <t>Elevator Repairs</t>
  </si>
  <si>
    <t>606085</t>
  </si>
  <si>
    <t>Equipment Maintenance</t>
  </si>
  <si>
    <t>606090</t>
  </si>
  <si>
    <t>Plumbing Repairs</t>
  </si>
  <si>
    <t>606097</t>
  </si>
  <si>
    <t>Sewer Rodding</t>
  </si>
  <si>
    <t>606100</t>
  </si>
  <si>
    <t>Electrical Repairs</t>
  </si>
  <si>
    <t>606185</t>
  </si>
  <si>
    <t>Miscellaneous Repair</t>
  </si>
  <si>
    <t>606220</t>
  </si>
  <si>
    <t>Supplies - Electrical</t>
  </si>
  <si>
    <t>606263</t>
  </si>
  <si>
    <t>Supplies - Hardware</t>
  </si>
  <si>
    <t>TOTAL BUILDING EXPENSES</t>
  </si>
  <si>
    <t>UTILITY EXPENSES</t>
  </si>
  <si>
    <t>601900</t>
  </si>
  <si>
    <t>Electricity</t>
  </si>
  <si>
    <t>601910</t>
  </si>
  <si>
    <t>Gas Service</t>
  </si>
  <si>
    <t>601920</t>
  </si>
  <si>
    <t>Water Service</t>
  </si>
  <si>
    <t>601926</t>
  </si>
  <si>
    <t>Sewer</t>
  </si>
  <si>
    <t>601930</t>
  </si>
  <si>
    <t>Telephone</t>
  </si>
  <si>
    <t>TOTAL UTILITY EXPENSES</t>
  </si>
  <si>
    <t>COMMON AREA GROUNDS EXPENSES</t>
  </si>
  <si>
    <t>602240</t>
  </si>
  <si>
    <t>Landscaping</t>
  </si>
  <si>
    <t>602885</t>
  </si>
  <si>
    <t>Snow Removal</t>
  </si>
  <si>
    <t>602890</t>
  </si>
  <si>
    <t>Sand/Salt/Ice Melt</t>
  </si>
  <si>
    <t>RESERVE CONTRIBUTIONS</t>
  </si>
  <si>
    <t>930000</t>
  </si>
  <si>
    <t>Transfer from Operating</t>
  </si>
  <si>
    <t>TOTAL RESERVE CONTRIBUTIONS</t>
  </si>
  <si>
    <t>TOTAL OPERATING EXPENSES</t>
  </si>
  <si>
    <t>EXCESS REVENUE BEFORE RESERVES</t>
  </si>
  <si>
    <t>RESERVE ACTIVITY</t>
  </si>
  <si>
    <t>RESERVE INCOME</t>
  </si>
  <si>
    <t>500300</t>
  </si>
  <si>
    <t>Transfer to Reserve</t>
  </si>
  <si>
    <t>501200</t>
  </si>
  <si>
    <t>Reserve Interest Income</t>
  </si>
  <si>
    <t>TOTAL RESERVE INCOME</t>
  </si>
  <si>
    <t>RESERVE EXPENSES</t>
  </si>
  <si>
    <t>701600</t>
  </si>
  <si>
    <t>705400</t>
  </si>
  <si>
    <t>Exterior Repair</t>
  </si>
  <si>
    <t>705750</t>
  </si>
  <si>
    <t>Redecorating</t>
  </si>
  <si>
    <t>705850</t>
  </si>
  <si>
    <t>Window Replacement</t>
  </si>
  <si>
    <t>706300</t>
  </si>
  <si>
    <t>Plumbing</t>
  </si>
  <si>
    <t>TOTAL RESERVE EXPENSE</t>
  </si>
  <si>
    <t>EXCESS REVENUE OVER EXPENDITURES</t>
  </si>
  <si>
    <t>TOTAL COMMON AREA GROUNDS EXPENSES</t>
  </si>
  <si>
    <t>based on percentage of ownership</t>
  </si>
  <si>
    <t>405130</t>
  </si>
  <si>
    <t>In-Unit Laundry</t>
  </si>
  <si>
    <t>Amortization Schedule</t>
  </si>
  <si>
    <t>Enter values</t>
  </si>
  <si>
    <t>Instructions</t>
  </si>
  <si>
    <t>Loan amount</t>
  </si>
  <si>
    <t>Must be between 1 and 30 years.</t>
  </si>
  <si>
    <t>Annual interest rate</t>
  </si>
  <si>
    <t>If your extra payments vary, enter them in the table below.</t>
  </si>
  <si>
    <t>Loan period in years</t>
  </si>
  <si>
    <t>Start date of loan</t>
  </si>
  <si>
    <t>Optional extra payments</t>
  </si>
  <si>
    <t>Scheduled monthly payment</t>
  </si>
  <si>
    <t>Scheduled number of payments</t>
  </si>
  <si>
    <t>Actual number of payments</t>
  </si>
  <si>
    <t>Total of early payments</t>
  </si>
  <si>
    <t>Total interest</t>
  </si>
  <si>
    <t>No.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</si>
  <si>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</si>
  <si>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</si>
  <si>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</si>
  <si>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</si>
  <si>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</si>
  <si>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</si>
  <si>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</si>
  <si>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</si>
  <si>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Principal Repaid</t>
  </si>
  <si>
    <t>Difference</t>
  </si>
  <si>
    <t>linked to 930000</t>
  </si>
  <si>
    <t>linked to 500300</t>
  </si>
  <si>
    <t>Account</t>
  </si>
  <si>
    <t>Type</t>
  </si>
  <si>
    <t>Reference</t>
  </si>
  <si>
    <t>Date</t>
  </si>
  <si>
    <t>Description</t>
  </si>
  <si>
    <t>Debit Amount</t>
  </si>
  <si>
    <t>Credit Amount</t>
  </si>
  <si>
    <t>Balance</t>
  </si>
  <si>
    <t>ACK</t>
  </si>
  <si>
    <t>1065F-009014</t>
  </si>
  <si>
    <t>01/04/2016</t>
  </si>
  <si>
    <t>HHSG</t>
  </si>
  <si>
    <t>1065F-009043</t>
  </si>
  <si>
    <t>02/01/2016</t>
  </si>
  <si>
    <t>1065F-009067</t>
  </si>
  <si>
    <t>03/01/2016</t>
  </si>
  <si>
    <t>1065F-009095</t>
  </si>
  <si>
    <t>04/01/2016</t>
  </si>
  <si>
    <t>1065F-009121</t>
  </si>
  <si>
    <t>05/06/2016</t>
  </si>
  <si>
    <t>1065F-009145</t>
  </si>
  <si>
    <t>06/01/2016</t>
  </si>
  <si>
    <t>1065F-009164</t>
  </si>
  <si>
    <t>07/01/2016</t>
  </si>
  <si>
    <t>Account Total</t>
  </si>
  <si>
    <t>1065F-009042</t>
  </si>
  <si>
    <t>Full Circle Architec</t>
  </si>
  <si>
    <t>1065F-009054</t>
  </si>
  <si>
    <t>02/12/2016</t>
  </si>
  <si>
    <t>Diane Hotinski Lequa</t>
  </si>
  <si>
    <t>1065F-009064</t>
  </si>
  <si>
    <t>02/25/2016</t>
  </si>
  <si>
    <t>JE</t>
  </si>
  <si>
    <t>00009169</t>
  </si>
  <si>
    <t>02/29/2016</t>
  </si>
  <si>
    <t>FEB16 AJE1</t>
  </si>
  <si>
    <t>To record adjustments for February 2016</t>
  </si>
  <si>
    <t>1065F-009079</t>
  </si>
  <si>
    <t>03/10/2016</t>
  </si>
  <si>
    <t>1065F-009086</t>
  </si>
  <si>
    <t>03/23/2016</t>
  </si>
  <si>
    <t>1065F-009090</t>
  </si>
  <si>
    <t>03/25/2016</t>
  </si>
  <si>
    <t>The Elevator Consult</t>
  </si>
  <si>
    <t>00009371</t>
  </si>
  <si>
    <t>03/31/2016</t>
  </si>
  <si>
    <t>MAR16 AJE1</t>
  </si>
  <si>
    <t>To record adjustments for March 2016.</t>
  </si>
  <si>
    <t>1065F-009113</t>
  </si>
  <si>
    <t>04/19/2016</t>
  </si>
  <si>
    <t>00009517</t>
  </si>
  <si>
    <t>04/30/2016</t>
  </si>
  <si>
    <t>APR16 AJE1</t>
  </si>
  <si>
    <t>To record adjustments for April 2016.</t>
  </si>
  <si>
    <t>AVD</t>
  </si>
  <si>
    <t>05/05/2016</t>
  </si>
  <si>
    <t>VOID CHECK 1065F 9064</t>
  </si>
  <si>
    <t>1065F-009120</t>
  </si>
  <si>
    <t>1065F-009138</t>
  </si>
  <si>
    <t>05/23/2016</t>
  </si>
  <si>
    <t>00009632</t>
  </si>
  <si>
    <t>05/31/2016</t>
  </si>
  <si>
    <t>MAY16 AJE1</t>
  </si>
  <si>
    <t>To record adjustments in May 2016.</t>
  </si>
  <si>
    <t>1065F-009036</t>
  </si>
  <si>
    <t>01/20/2016</t>
  </si>
  <si>
    <t>Fullett Rosenlund An</t>
  </si>
  <si>
    <t>1065F-009048</t>
  </si>
  <si>
    <t>02/05/2016</t>
  </si>
  <si>
    <t>1065F-009055</t>
  </si>
  <si>
    <t>1065F-009070</t>
  </si>
  <si>
    <t>03/02/2016</t>
  </si>
  <si>
    <t>1065F-009092</t>
  </si>
  <si>
    <t>03/29/2016</t>
  </si>
  <si>
    <t>1065F-009100</t>
  </si>
  <si>
    <t>04/05/2016</t>
  </si>
  <si>
    <t>1065F-009144</t>
  </si>
  <si>
    <t>Elliot &amp; Associates</t>
  </si>
  <si>
    <t>1065F-009184</t>
  </si>
  <si>
    <t>07/25/2016</t>
  </si>
  <si>
    <t>1065F-009063</t>
  </si>
  <si>
    <t>02/24/2016</t>
  </si>
  <si>
    <t>Keslin Associates LT</t>
  </si>
  <si>
    <t>1065F-009038</t>
  </si>
  <si>
    <t>01/25/2016</t>
  </si>
  <si>
    <t>1065F-009059</t>
  </si>
  <si>
    <t>02/17/2016</t>
  </si>
  <si>
    <t>1065F-009087</t>
  </si>
  <si>
    <t>1065F-009117</t>
  </si>
  <si>
    <t>04/21/2016</t>
  </si>
  <si>
    <t>1065F-009141</t>
  </si>
  <si>
    <t>05/24/2016</t>
  </si>
  <si>
    <t>1065F-009159</t>
  </si>
  <si>
    <t>06/16/2016</t>
  </si>
  <si>
    <t>1065F-009190</t>
  </si>
  <si>
    <t>07/26/2016</t>
  </si>
  <si>
    <t>1065F-009102</t>
  </si>
  <si>
    <t>Jacqueline Taylor</t>
  </si>
  <si>
    <t>1065F-008716</t>
  </si>
  <si>
    <t>VOID CHECK 1065F 8716</t>
  </si>
  <si>
    <t>1065F-009077</t>
  </si>
  <si>
    <t>AtHomeNet</t>
  </si>
  <si>
    <t>1065F-009181</t>
  </si>
  <si>
    <t>07/12/2016</t>
  </si>
  <si>
    <t>1065F-009027</t>
  </si>
  <si>
    <t>01/12/2016</t>
  </si>
  <si>
    <t>1065F-009049</t>
  </si>
  <si>
    <t>1065F-009101</t>
  </si>
  <si>
    <t>1065F-009156</t>
  </si>
  <si>
    <t>06/14/2016</t>
  </si>
  <si>
    <t>1065F-009175</t>
  </si>
  <si>
    <t>07/07/2016</t>
  </si>
  <si>
    <t>1065F-009041</t>
  </si>
  <si>
    <t>Robert Lewandowski</t>
  </si>
  <si>
    <t>00009030</t>
  </si>
  <si>
    <t>01/31/2016</t>
  </si>
  <si>
    <t>JAN16 AJE1</t>
  </si>
  <si>
    <t>To record adjustments for January 2016.</t>
  </si>
  <si>
    <t>00009806</t>
  </si>
  <si>
    <t>06/30/2016</t>
  </si>
  <si>
    <t>JUN16 AJE1</t>
  </si>
  <si>
    <t>To record adjustments for June 2016.</t>
  </si>
  <si>
    <t>00009939</t>
  </si>
  <si>
    <t>07/31/2016</t>
  </si>
  <si>
    <t>JUL16AJE1</t>
  </si>
  <si>
    <t>To reclassify accounts for the month of July 2016</t>
  </si>
  <si>
    <t>1065F-009065</t>
  </si>
  <si>
    <t>North Shore Towing,</t>
  </si>
  <si>
    <t>1065F-009082</t>
  </si>
  <si>
    <t>03/14/2016</t>
  </si>
  <si>
    <t>Elevator Inspection</t>
  </si>
  <si>
    <t>1065F-009135</t>
  </si>
  <si>
    <t>1065F-009146</t>
  </si>
  <si>
    <t>State Fire Marshall</t>
  </si>
  <si>
    <t>1065F-009163</t>
  </si>
  <si>
    <t>06/28/2016</t>
  </si>
  <si>
    <t>00009810</t>
  </si>
  <si>
    <t>JUN16AJE1</t>
  </si>
  <si>
    <t>To reclassify accounts for the month of June 2016</t>
  </si>
  <si>
    <t>1065F-009143</t>
  </si>
  <si>
    <t>05/27/2016</t>
  </si>
  <si>
    <t>1065F-009169</t>
  </si>
  <si>
    <t>1065F-009066</t>
  </si>
  <si>
    <t>Secretary of State</t>
  </si>
  <si>
    <t>1065F-009022</t>
  </si>
  <si>
    <t>01/06/2016</t>
  </si>
  <si>
    <t>Travelers</t>
  </si>
  <si>
    <t>1065F-009088</t>
  </si>
  <si>
    <t>Heil &amp; Heil Insuranc</t>
  </si>
  <si>
    <t>1065F-009104</t>
  </si>
  <si>
    <t>RCP</t>
  </si>
  <si>
    <t>00062254</t>
  </si>
  <si>
    <t>06/09/2016</t>
  </si>
  <si>
    <t>RM Cash Proc Post</t>
  </si>
  <si>
    <t>1065F-009180</t>
  </si>
  <si>
    <t>07/11/2016</t>
  </si>
  <si>
    <t>1065F-009108</t>
  </si>
  <si>
    <t>04/11/2016</t>
  </si>
  <si>
    <t>Isabel Tellez</t>
  </si>
  <si>
    <t>1065F-009028</t>
  </si>
  <si>
    <t>MidAmerican Energy</t>
  </si>
  <si>
    <t>1065F-009058</t>
  </si>
  <si>
    <t>02/15/2016</t>
  </si>
  <si>
    <t>1065F-009080</t>
  </si>
  <si>
    <t>03/11/2016</t>
  </si>
  <si>
    <t>1065F-009109</t>
  </si>
  <si>
    <t>1065F-009128</t>
  </si>
  <si>
    <t>1065F-009152</t>
  </si>
  <si>
    <t>06/06/2016</t>
  </si>
  <si>
    <t>1065F-009172</t>
  </si>
  <si>
    <t>1065f-009023</t>
  </si>
  <si>
    <t>01/08/2016</t>
  </si>
  <si>
    <t>Vanguard Energy Serv</t>
  </si>
  <si>
    <t>1065F-009029</t>
  </si>
  <si>
    <t>Nicor Gas</t>
  </si>
  <si>
    <t>1065F-009057</t>
  </si>
  <si>
    <t>1065f-009061</t>
  </si>
  <si>
    <t>02/18/2016</t>
  </si>
  <si>
    <t>1065F-009075</t>
  </si>
  <si>
    <t>03/08/2016</t>
  </si>
  <si>
    <t>1065f-009076</t>
  </si>
  <si>
    <t>1065f-009106</t>
  </si>
  <si>
    <t>04/07/2016</t>
  </si>
  <si>
    <t>1065F-009110</t>
  </si>
  <si>
    <t>1065f-009130</t>
  </si>
  <si>
    <t>05/09/2016</t>
  </si>
  <si>
    <t>1065F-009132</t>
  </si>
  <si>
    <t>05/10/2016</t>
  </si>
  <si>
    <t>1065F-009154</t>
  </si>
  <si>
    <t>1065F-009158</t>
  </si>
  <si>
    <t>06/15/2016</t>
  </si>
  <si>
    <t>1065F-009179</t>
  </si>
  <si>
    <t>1065F-009186</t>
  </si>
  <si>
    <t>1065f-009187</t>
  </si>
  <si>
    <t>VOID CHECK 1065F 9186</t>
  </si>
  <si>
    <t>1065F-009024</t>
  </si>
  <si>
    <t>City of Evanston</t>
  </si>
  <si>
    <t>1065F-009078</t>
  </si>
  <si>
    <t>1065F-009131</t>
  </si>
  <si>
    <t>1065F-009188</t>
  </si>
  <si>
    <t>1065F-009015</t>
  </si>
  <si>
    <t>Leo Jones Reimb.</t>
  </si>
  <si>
    <t>1065F-009017</t>
  </si>
  <si>
    <t>AT&amp;T/Ameritech</t>
  </si>
  <si>
    <t>1065F-009046</t>
  </si>
  <si>
    <t>1065F-009047</t>
  </si>
  <si>
    <t>1065F-009068</t>
  </si>
  <si>
    <t>1065F-009072</t>
  </si>
  <si>
    <t>1065F-009096</t>
  </si>
  <si>
    <t>1065F-009099</t>
  </si>
  <si>
    <t>1065F-009119</t>
  </si>
  <si>
    <t>1065F-009126</t>
  </si>
  <si>
    <t>1065F-009147</t>
  </si>
  <si>
    <t>1065F-009150</t>
  </si>
  <si>
    <t>1065F-009165</t>
  </si>
  <si>
    <t>1065F-009167</t>
  </si>
  <si>
    <t>1065F-009137</t>
  </si>
  <si>
    <t>Mary F. Jaminski</t>
  </si>
  <si>
    <t>1065F-009031</t>
  </si>
  <si>
    <t>01/18/2016</t>
  </si>
  <si>
    <t>North Shore Quality</t>
  </si>
  <si>
    <t>1065F-009060</t>
  </si>
  <si>
    <t>1065F-009033</t>
  </si>
  <si>
    <t>Tyco Integrated Secu</t>
  </si>
  <si>
    <t>1065F-009045</t>
  </si>
  <si>
    <t>M &amp; R Electronic</t>
  </si>
  <si>
    <t>1065F-009052</t>
  </si>
  <si>
    <t>Simplex Grinnell</t>
  </si>
  <si>
    <t>1065F-009071</t>
  </si>
  <si>
    <t>1065F-009178</t>
  </si>
  <si>
    <t>Sub Ledger Activity</t>
  </si>
  <si>
    <t>116MPR05</t>
  </si>
  <si>
    <t>01/15/2016</t>
  </si>
  <si>
    <t>Hinman House Condo</t>
  </si>
  <si>
    <t>116EPR10</t>
  </si>
  <si>
    <t>01/29/2016</t>
  </si>
  <si>
    <t>216MPR05</t>
  </si>
  <si>
    <t>216EPR10</t>
  </si>
  <si>
    <t>316MPR05</t>
  </si>
  <si>
    <t>03/15/2016</t>
  </si>
  <si>
    <t>316EPR10</t>
  </si>
  <si>
    <t>416MPR05</t>
  </si>
  <si>
    <t>04/15/2016</t>
  </si>
  <si>
    <t>416EPR10</t>
  </si>
  <si>
    <t>04/29/2016</t>
  </si>
  <si>
    <t>516MPR05</t>
  </si>
  <si>
    <t>05/13/2016</t>
  </si>
  <si>
    <t>516EPR10</t>
  </si>
  <si>
    <t>616MPR05</t>
  </si>
  <si>
    <t>616EPR10</t>
  </si>
  <si>
    <t>716MPR05</t>
  </si>
  <si>
    <t>07/15/2016</t>
  </si>
  <si>
    <t>716EPR10</t>
  </si>
  <si>
    <t>07/29/2016</t>
  </si>
  <si>
    <t>1065F-009019</t>
  </si>
  <si>
    <t>International Exterm</t>
  </si>
  <si>
    <t>1065F-009050</t>
  </si>
  <si>
    <t>1065F-009073</t>
  </si>
  <si>
    <t>1065F-009105</t>
  </si>
  <si>
    <t>1065F-009116</t>
  </si>
  <si>
    <t>Bed Bug Solutions In</t>
  </si>
  <si>
    <t>1065F-009122</t>
  </si>
  <si>
    <t>1065F-009151</t>
  </si>
  <si>
    <t>1065F-009176</t>
  </si>
  <si>
    <t>1065F-009191</t>
  </si>
  <si>
    <t>1065F-009177</t>
  </si>
  <si>
    <t>Lakeshore Waste Serv</t>
  </si>
  <si>
    <t>RCG</t>
  </si>
  <si>
    <t>00063512</t>
  </si>
  <si>
    <t>RM Charges</t>
  </si>
  <si>
    <t>1065F-009162</t>
  </si>
  <si>
    <t>06/23/2016</t>
  </si>
  <si>
    <t>Miguel Jose Munoz</t>
  </si>
  <si>
    <t>1065F-009016</t>
  </si>
  <si>
    <t>Leslie Campbell</t>
  </si>
  <si>
    <t>1065F-009040</t>
  </si>
  <si>
    <t>1065F-009044</t>
  </si>
  <si>
    <t>1065F-009062</t>
  </si>
  <si>
    <t>1065F-009069</t>
  </si>
  <si>
    <t>1065F-009089</t>
  </si>
  <si>
    <t>1065F-009097</t>
  </si>
  <si>
    <t>1065F-009115</t>
  </si>
  <si>
    <t>1065F-009127</t>
  </si>
  <si>
    <t>1065F-009136</t>
  </si>
  <si>
    <t>1065F-009148</t>
  </si>
  <si>
    <t>1065F-009161</t>
  </si>
  <si>
    <t>1065F-009166</t>
  </si>
  <si>
    <t>1065F-009185</t>
  </si>
  <si>
    <t>1065F-009111</t>
  </si>
  <si>
    <t>04/12/2016</t>
  </si>
  <si>
    <t>Star Roofing &amp; Sidin</t>
  </si>
  <si>
    <t>1065F-009039</t>
  </si>
  <si>
    <t>Johnson Locksmith, I</t>
  </si>
  <si>
    <t>1065F-009124</t>
  </si>
  <si>
    <t>1065F-009018</t>
  </si>
  <si>
    <t>Charles Parker</t>
  </si>
  <si>
    <t>00055632</t>
  </si>
  <si>
    <t>1065F-009035</t>
  </si>
  <si>
    <t>00056125</t>
  </si>
  <si>
    <t>00056126</t>
  </si>
  <si>
    <t>00056320</t>
  </si>
  <si>
    <t>01/26/2016</t>
  </si>
  <si>
    <t>RCR</t>
  </si>
  <si>
    <t>00056318</t>
  </si>
  <si>
    <t>RM Credits</t>
  </si>
  <si>
    <t>00056319</t>
  </si>
  <si>
    <t>1065F-009123</t>
  </si>
  <si>
    <t>1065F-009139</t>
  </si>
  <si>
    <t>Mister Natural Servi</t>
  </si>
  <si>
    <t>1065F-009025</t>
  </si>
  <si>
    <t>Coinmach</t>
  </si>
  <si>
    <t>1065F-009053</t>
  </si>
  <si>
    <t>1065F-009081</t>
  </si>
  <si>
    <t>1065F-009112</t>
  </si>
  <si>
    <t>1065F-009133</t>
  </si>
  <si>
    <t>05/16/2016</t>
  </si>
  <si>
    <t>1065F-009155</t>
  </si>
  <si>
    <t>CSC Service Works</t>
  </si>
  <si>
    <t>1065F-009182</t>
  </si>
  <si>
    <t>1065F-009083</t>
  </si>
  <si>
    <t>Hayes Mechanical</t>
  </si>
  <si>
    <t>1065F-009114</t>
  </si>
  <si>
    <t>1065F-009118</t>
  </si>
  <si>
    <t>1065F-009189</t>
  </si>
  <si>
    <t>1065F-009021</t>
  </si>
  <si>
    <t>Schindler Elevator</t>
  </si>
  <si>
    <t>03/16/2016</t>
  </si>
  <si>
    <t>VOID CHECK 1065F 9021</t>
  </si>
  <si>
    <t>1065F-009094</t>
  </si>
  <si>
    <t>1065F-009098</t>
  </si>
  <si>
    <t>1065F-009129</t>
  </si>
  <si>
    <t>1065F-009140</t>
  </si>
  <si>
    <t>1065F-009149</t>
  </si>
  <si>
    <t>1065F-009174</t>
  </si>
  <si>
    <t>1065F-009085</t>
  </si>
  <si>
    <t>03/18/2016</t>
  </si>
  <si>
    <t>John J Cahill</t>
  </si>
  <si>
    <t>00058884</t>
  </si>
  <si>
    <t>00058885</t>
  </si>
  <si>
    <t>1065F-009091</t>
  </si>
  <si>
    <t>1065F-009168</t>
  </si>
  <si>
    <t>Corrigan &amp; Freres</t>
  </si>
  <si>
    <t>1065F-009032</t>
  </si>
  <si>
    <t>Terry Garrity Plumbi</t>
  </si>
  <si>
    <t>1065F-009020</t>
  </si>
  <si>
    <t>Lemoi Ace Hardware</t>
  </si>
  <si>
    <t>1065F-009037</t>
  </si>
  <si>
    <t>Midwest Industrial L</t>
  </si>
  <si>
    <t>1065F-009051</t>
  </si>
  <si>
    <t>1065F-009074</t>
  </si>
  <si>
    <t>1065F-009103</t>
  </si>
  <si>
    <t>1065F-009125</t>
  </si>
  <si>
    <t>1065F-009153</t>
  </si>
  <si>
    <t>1065F-009171</t>
  </si>
  <si>
    <t>1065F-009173</t>
  </si>
  <si>
    <t>Midwest Lighting, In</t>
  </si>
  <si>
    <t>1065F-009170</t>
  </si>
  <si>
    <t>Henrichsen Fire Equi</t>
  </si>
  <si>
    <t>00009019</t>
  </si>
  <si>
    <t>01/05/2016</t>
  </si>
  <si>
    <t>Loan Payment</t>
  </si>
  <si>
    <t>00009159</t>
  </si>
  <si>
    <t>00009277</t>
  </si>
  <si>
    <t>03/05/2016</t>
  </si>
  <si>
    <t>00009514</t>
  </si>
  <si>
    <t>Loan Payment/ACH</t>
  </si>
  <si>
    <t>00009157</t>
  </si>
  <si>
    <t>00009781</t>
  </si>
  <si>
    <t>06/05/2016</t>
  </si>
  <si>
    <t>00009807</t>
  </si>
  <si>
    <t>Loan &amp; Int Pmt ADJ</t>
  </si>
  <si>
    <t>To record the reclassification of interest expense and</t>
  </si>
  <si>
    <t>adjust the month-end loan balance to $270,841.53.</t>
  </si>
  <si>
    <t>00009921</t>
  </si>
  <si>
    <t>07/05/2016</t>
  </si>
  <si>
    <t>1065B-000115</t>
  </si>
  <si>
    <t>1065B-000116</t>
  </si>
  <si>
    <t>Forde Windows &amp; Remo</t>
  </si>
  <si>
    <t>1065B-000117</t>
  </si>
  <si>
    <t>1065B-000118</t>
  </si>
  <si>
    <t>DK Decorating &amp; Home</t>
  </si>
  <si>
    <t>1065B-000119</t>
  </si>
  <si>
    <t>03/09/2016</t>
  </si>
  <si>
    <t>1065B-000120</t>
  </si>
  <si>
    <t>1065B-000121</t>
  </si>
  <si>
    <t>1065B-000122</t>
  </si>
  <si>
    <t>03/24/2016</t>
  </si>
  <si>
    <t>Anita Lauterstein</t>
  </si>
  <si>
    <t>1065B-000123</t>
  </si>
  <si>
    <t>Anna Lee</t>
  </si>
  <si>
    <t>1065B-000124</t>
  </si>
  <si>
    <t>Antonella Aleman</t>
  </si>
  <si>
    <t>1065B-000125</t>
  </si>
  <si>
    <t>Bernadette  Molina</t>
  </si>
  <si>
    <t>1065B-000126</t>
  </si>
  <si>
    <t>Bridget Kufner</t>
  </si>
  <si>
    <t>1065B-000127</t>
  </si>
  <si>
    <t>Caryl Weinberg</t>
  </si>
  <si>
    <t>1065B-000128</t>
  </si>
  <si>
    <t>Christopher Bachmann</t>
  </si>
  <si>
    <t>1065B-000129</t>
  </si>
  <si>
    <t>Christopher Hellwig</t>
  </si>
  <si>
    <t>1065B-000130</t>
  </si>
  <si>
    <t>Dorothy Johnson</t>
  </si>
  <si>
    <t>1065B-000131</t>
  </si>
  <si>
    <t>Howard Voeks</t>
  </si>
  <si>
    <t>1065B-000132</t>
  </si>
  <si>
    <t>James Lequar</t>
  </si>
  <si>
    <t>1065B-000133</t>
  </si>
  <si>
    <t>Joe Rutigliano</t>
  </si>
  <si>
    <t>1065B-000134</t>
  </si>
  <si>
    <t>Walter &amp; Kathy Cleme</t>
  </si>
  <si>
    <t>1065B-000135</t>
  </si>
  <si>
    <t>Lawrence Audenaerd</t>
  </si>
  <si>
    <t>1065B-000136</t>
  </si>
  <si>
    <t>Leonid Remmenick</t>
  </si>
  <si>
    <t>1065B-000137</t>
  </si>
  <si>
    <t>Linda Forman</t>
  </si>
  <si>
    <t>1065B-000138</t>
  </si>
  <si>
    <t>Lois M. Paul</t>
  </si>
  <si>
    <t>1065B-000139</t>
  </si>
  <si>
    <t>Marianne Forrest</t>
  </si>
  <si>
    <t>1065B-000140</t>
  </si>
  <si>
    <t>Mark Dietz</t>
  </si>
  <si>
    <t>1065B-000141</t>
  </si>
  <si>
    <t>Mark Ross</t>
  </si>
  <si>
    <t>1065B-000142</t>
  </si>
  <si>
    <t>Mary Cooney</t>
  </si>
  <si>
    <t>1065B-000143</t>
  </si>
  <si>
    <t>Mary Kay Bottorff</t>
  </si>
  <si>
    <t>1065B-000144</t>
  </si>
  <si>
    <t>Mary Anne Powers</t>
  </si>
  <si>
    <t>1065B-000145</t>
  </si>
  <si>
    <t>Max Yu</t>
  </si>
  <si>
    <t>1065B-000146</t>
  </si>
  <si>
    <t>Meredith Dixon</t>
  </si>
  <si>
    <t>1065B-000147</t>
  </si>
  <si>
    <t>Michael Marks</t>
  </si>
  <si>
    <t>1065B-000148</t>
  </si>
  <si>
    <t>Michael Nadel</t>
  </si>
  <si>
    <t>1065B-000149</t>
  </si>
  <si>
    <t>Nanacy Auyeung</t>
  </si>
  <si>
    <t>1065B-000150</t>
  </si>
  <si>
    <t>Norma Canelas</t>
  </si>
  <si>
    <t>1065B-000151</t>
  </si>
  <si>
    <t>Rimma Levshteyn-Krok</t>
  </si>
  <si>
    <t>1065B-000152</t>
  </si>
  <si>
    <t>Rivian Simon</t>
  </si>
  <si>
    <t>1065B-000153</t>
  </si>
  <si>
    <t>1065B-000154</t>
  </si>
  <si>
    <t>Sandy Leff</t>
  </si>
  <si>
    <t>1065B-000155</t>
  </si>
  <si>
    <t>Sanford Elias</t>
  </si>
  <si>
    <t>1065B-000156</t>
  </si>
  <si>
    <t>Scott Schiff</t>
  </si>
  <si>
    <t>1065B-000157</t>
  </si>
  <si>
    <t>Susan Weil</t>
  </si>
  <si>
    <t>1065B-000158</t>
  </si>
  <si>
    <t>William Powell</t>
  </si>
  <si>
    <t>1065B-000159</t>
  </si>
  <si>
    <t>Yijia Shou</t>
  </si>
  <si>
    <t>00058883</t>
  </si>
  <si>
    <t>1065B-000160</t>
  </si>
  <si>
    <t>04/14/2016</t>
  </si>
  <si>
    <t>Heidi Monnier</t>
  </si>
  <si>
    <t>1065B-000161</t>
  </si>
  <si>
    <t>05/03/2016</t>
  </si>
  <si>
    <t>Nikolaus Miesing</t>
  </si>
  <si>
    <t>1065B-000162</t>
  </si>
  <si>
    <t>1065B-000163</t>
  </si>
  <si>
    <t>05/18/2016</t>
  </si>
  <si>
    <t>706600</t>
  </si>
  <si>
    <t>Security Equipment</t>
  </si>
  <si>
    <t>1065F-009160</t>
  </si>
  <si>
    <t>06/21/2016</t>
  </si>
  <si>
    <t>JER</t>
  </si>
  <si>
    <t>00003635</t>
  </si>
  <si>
    <t>01/01/2016</t>
  </si>
  <si>
    <t>Reserve Contribution</t>
  </si>
  <si>
    <t>00003711</t>
  </si>
  <si>
    <t>00003823</t>
  </si>
  <si>
    <t>00003900</t>
  </si>
  <si>
    <t>00003948</t>
  </si>
  <si>
    <t>05/01/2016</t>
  </si>
  <si>
    <t>00004043</t>
  </si>
  <si>
    <t>00004118</t>
  </si>
  <si>
    <t>Entity Totals</t>
  </si>
  <si>
    <t>3% increase</t>
  </si>
  <si>
    <t>Jan-Aug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</si>
</sst>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"/>
    <numFmt numFmtId="165" formatCode="_(* #,##0_);_(* \(#,##0\);_(* &quot;-&quot;??_);_(@_)"/>
    <numFmt numFmtId="166" formatCode="0.000%"/>
    <numFmt numFmtId="167" formatCode="0.0"/>
  </numFmts>
  <fonts count="38" x14ac:knownFonts="1">
    <font>
      <sz val="9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sz val="9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6"/>
      <name val="Calibri"/>
      <family val="2"/>
    </font>
    <font>
      <b/>
      <sz val="18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8"/>
      <color theme="0"/>
      <name val="Calibri"/>
      <family val="2"/>
    </font>
    <font>
      <sz val="8"/>
      <color theme="0"/>
      <name val="Calibri"/>
      <family val="2"/>
    </font>
    <font>
      <sz val="8"/>
      <color indexed="23"/>
      <name val="Calibri"/>
      <family val="2"/>
    </font>
    <font>
      <b/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9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DDDD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/>
      <bottom style="double">
        <color auto="1"/>
      </bottom>
      <diagonal/>
    </border>
  </borders>
  <cellStyleXfs count="5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43" fontId="20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24" fillId="0" borderId="0"/>
  </cellStyleXfs>
  <cellXfs count="84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/>
    <xf numFmtId="164" fontId="19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2" fillId="0" borderId="0" xfId="0" applyFont="1"/>
    <xf numFmtId="165" fontId="22" fillId="0" borderId="0" xfId="42" applyNumberFormat="1" applyFont="1"/>
    <xf numFmtId="0" fontId="21" fillId="0" borderId="0" xfId="0" applyNumberFormat="1" applyFont="1" applyAlignment="1">
      <alignment horizontal="right"/>
    </xf>
    <xf numFmtId="2" fontId="23" fillId="0" borderId="0" xfId="0" applyNumberFormat="1" applyFont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165" fontId="22" fillId="0" borderId="10" xfId="42" applyNumberFormat="1" applyFont="1" applyBorder="1"/>
    <xf numFmtId="0" fontId="24" fillId="0" borderId="0" xfId="0" applyFont="1"/>
    <xf numFmtId="0" fontId="25" fillId="0" borderId="0" xfId="0" quotePrefix="1" applyFont="1"/>
    <xf numFmtId="0" fontId="25" fillId="0" borderId="0" xfId="0" applyFont="1"/>
    <xf numFmtId="165" fontId="22" fillId="33" borderId="0" xfId="42" applyNumberFormat="1" applyFont="1" applyFill="1"/>
    <xf numFmtId="165" fontId="22" fillId="33" borderId="10" xfId="42" applyNumberFormat="1" applyFont="1" applyFill="1" applyBorder="1"/>
    <xf numFmtId="0" fontId="28" fillId="0" borderId="0" xfId="43" applyFont="1" applyBorder="1"/>
    <xf numFmtId="0" fontId="28" fillId="0" borderId="11" xfId="43" applyFont="1" applyBorder="1" applyAlignment="1">
      <alignment horizontal="left"/>
    </xf>
    <xf numFmtId="0" fontId="29" fillId="0" borderId="0" xfId="43" applyFont="1" applyBorder="1" applyAlignment="1">
      <alignment horizontal="left"/>
    </xf>
    <xf numFmtId="0" fontId="30" fillId="0" borderId="0" xfId="43" applyFont="1" applyBorder="1" applyAlignment="1">
      <alignment horizontal="right"/>
    </xf>
    <xf numFmtId="0" fontId="30" fillId="0" borderId="0" xfId="43" applyFont="1" applyBorder="1" applyAlignment="1">
      <alignment horizontal="left"/>
    </xf>
    <xf numFmtId="0" fontId="31" fillId="0" borderId="0" xfId="43" applyFont="1" applyBorder="1" applyAlignment="1">
      <alignment horizontal="left"/>
    </xf>
    <xf numFmtId="44" fontId="29" fillId="0" borderId="13" xfId="43" applyNumberFormat="1" applyFont="1" applyFill="1" applyBorder="1" applyAlignment="1"/>
    <xf numFmtId="166" fontId="29" fillId="0" borderId="13" xfId="43" applyNumberFormat="1" applyFont="1" applyFill="1" applyBorder="1" applyAlignment="1">
      <alignment horizontal="right"/>
    </xf>
    <xf numFmtId="167" fontId="29" fillId="0" borderId="13" xfId="43" applyNumberFormat="1" applyFont="1" applyFill="1" applyBorder="1" applyAlignment="1">
      <alignment horizontal="right"/>
    </xf>
    <xf numFmtId="0" fontId="32" fillId="0" borderId="0" xfId="43" applyFont="1" applyFill="1" applyBorder="1" applyAlignment="1">
      <alignment horizontal="left"/>
    </xf>
    <xf numFmtId="0" fontId="29" fillId="0" borderId="0" xfId="43" applyFont="1" applyFill="1" applyBorder="1" applyAlignment="1">
      <alignment horizontal="left"/>
    </xf>
    <xf numFmtId="0" fontId="29" fillId="0" borderId="0" xfId="43" applyNumberFormat="1" applyFont="1" applyBorder="1" applyAlignment="1">
      <alignment horizontal="left"/>
    </xf>
    <xf numFmtId="16" fontId="28" fillId="0" borderId="0" xfId="43" applyNumberFormat="1" applyFont="1" applyBorder="1"/>
    <xf numFmtId="14" fontId="29" fillId="0" borderId="13" xfId="43" applyNumberFormat="1" applyFont="1" applyFill="1" applyBorder="1" applyAlignment="1">
      <alignment horizontal="right"/>
    </xf>
    <xf numFmtId="0" fontId="29" fillId="0" borderId="11" xfId="43" applyFont="1" applyBorder="1" applyAlignment="1">
      <alignment horizontal="left"/>
    </xf>
    <xf numFmtId="14" fontId="29" fillId="0" borderId="11" xfId="43" applyNumberFormat="1" applyFont="1" applyBorder="1" applyAlignment="1">
      <alignment horizontal="left"/>
    </xf>
    <xf numFmtId="0" fontId="29" fillId="0" borderId="11" xfId="43" applyNumberFormat="1" applyFont="1" applyBorder="1" applyAlignment="1">
      <alignment horizontal="left"/>
    </xf>
    <xf numFmtId="44" fontId="29" fillId="34" borderId="13" xfId="44" applyFont="1" applyFill="1" applyBorder="1" applyAlignment="1"/>
    <xf numFmtId="7" fontId="29" fillId="0" borderId="0" xfId="43" applyNumberFormat="1" applyFont="1" applyFill="1" applyBorder="1" applyAlignment="1">
      <alignment horizontal="left"/>
    </xf>
    <xf numFmtId="1" fontId="29" fillId="34" borderId="13" xfId="43" applyNumberFormat="1" applyFont="1" applyFill="1" applyBorder="1" applyAlignment="1">
      <alignment horizontal="right"/>
    </xf>
    <xf numFmtId="0" fontId="29" fillId="0" borderId="0" xfId="43" applyNumberFormat="1" applyFont="1" applyFill="1" applyBorder="1" applyAlignment="1">
      <alignment horizontal="left"/>
    </xf>
    <xf numFmtId="0" fontId="33" fillId="0" borderId="14" xfId="43" applyFont="1" applyFill="1" applyBorder="1" applyAlignment="1" applyProtection="1">
      <alignment horizontal="right" wrapText="1"/>
    </xf>
    <xf numFmtId="0" fontId="28" fillId="0" borderId="0" xfId="43" applyFont="1" applyBorder="1" applyAlignment="1">
      <alignment wrapText="1"/>
    </xf>
    <xf numFmtId="1" fontId="34" fillId="35" borderId="0" xfId="43" applyNumberFormat="1" applyFont="1" applyFill="1" applyBorder="1" applyAlignment="1">
      <alignment horizontal="right"/>
    </xf>
    <xf numFmtId="14" fontId="34" fillId="35" borderId="0" xfId="43" applyNumberFormat="1" applyFont="1" applyFill="1" applyBorder="1" applyAlignment="1">
      <alignment horizontal="right"/>
    </xf>
    <xf numFmtId="44" fontId="34" fillId="35" borderId="0" xfId="44" applyNumberFormat="1" applyFont="1" applyFill="1" applyBorder="1" applyAlignment="1">
      <alignment horizontal="right"/>
    </xf>
    <xf numFmtId="0" fontId="28" fillId="35" borderId="0" xfId="43" applyFont="1" applyFill="1" applyBorder="1" applyAlignment="1">
      <alignment wrapText="1"/>
    </xf>
    <xf numFmtId="1" fontId="34" fillId="0" borderId="0" xfId="43" applyNumberFormat="1" applyFont="1" applyFill="1" applyBorder="1" applyAlignment="1">
      <alignment horizontal="right"/>
    </xf>
    <xf numFmtId="14" fontId="34" fillId="0" borderId="0" xfId="43" applyNumberFormat="1" applyFont="1" applyFill="1" applyBorder="1" applyAlignment="1">
      <alignment horizontal="right"/>
    </xf>
    <xf numFmtId="44" fontId="34" fillId="0" borderId="0" xfId="44" applyNumberFormat="1" applyFont="1" applyFill="1" applyBorder="1" applyAlignment="1">
      <alignment horizontal="right"/>
    </xf>
    <xf numFmtId="44" fontId="34" fillId="36" borderId="0" xfId="44" applyNumberFormat="1" applyFont="1" applyFill="1" applyBorder="1" applyAlignment="1">
      <alignment horizontal="right"/>
    </xf>
    <xf numFmtId="44" fontId="28" fillId="0" borderId="0" xfId="43" applyNumberFormat="1" applyFont="1" applyBorder="1" applyAlignment="1">
      <alignment horizontal="center"/>
    </xf>
    <xf numFmtId="44" fontId="36" fillId="0" borderId="0" xfId="43" applyNumberFormat="1" applyFont="1" applyBorder="1" applyAlignment="1">
      <alignment horizontal="center"/>
    </xf>
    <xf numFmtId="44" fontId="28" fillId="0" borderId="0" xfId="43" applyNumberFormat="1" applyFont="1" applyBorder="1"/>
    <xf numFmtId="0" fontId="28" fillId="0" borderId="0" xfId="43" applyFont="1" applyFill="1" applyBorder="1"/>
    <xf numFmtId="0" fontId="28" fillId="0" borderId="0" xfId="43" applyFont="1"/>
    <xf numFmtId="0" fontId="28" fillId="0" borderId="0" xfId="43" applyFont="1" applyBorder="1" applyAlignment="1">
      <alignment horizontal="center"/>
    </xf>
    <xf numFmtId="0" fontId="28" fillId="0" borderId="0" xfId="43" applyFont="1" applyBorder="1" applyAlignment="1">
      <alignment horizontal="right"/>
    </xf>
    <xf numFmtId="44" fontId="28" fillId="0" borderId="0" xfId="43" applyNumberFormat="1" applyFont="1" applyFill="1" applyBorder="1"/>
    <xf numFmtId="44" fontId="35" fillId="0" borderId="0" xfId="44" applyNumberFormat="1" applyFont="1" applyFill="1" applyBorder="1" applyAlignment="1">
      <alignment horizontal="right"/>
    </xf>
    <xf numFmtId="44" fontId="34" fillId="37" borderId="0" xfId="44" applyNumberFormat="1" applyFont="1" applyFill="1" applyBorder="1" applyAlignment="1">
      <alignment horizontal="right"/>
    </xf>
    <xf numFmtId="165" fontId="25" fillId="0" borderId="0" xfId="42" applyNumberFormat="1" applyFont="1"/>
    <xf numFmtId="164" fontId="19" fillId="0" borderId="15" xfId="0" applyNumberFormat="1" applyFont="1" applyBorder="1" applyAlignment="1">
      <alignment horizontal="right"/>
    </xf>
    <xf numFmtId="0" fontId="24" fillId="38" borderId="0" xfId="58" applyFill="1"/>
    <xf numFmtId="0" fontId="24" fillId="38" borderId="0" xfId="58" applyFill="1" applyAlignment="1">
      <alignment horizontal="right"/>
    </xf>
    <xf numFmtId="0" fontId="24" fillId="0" borderId="0" xfId="58"/>
    <xf numFmtId="49" fontId="24" fillId="0" borderId="0" xfId="58" applyNumberFormat="1" applyAlignment="1">
      <alignment horizontal="left"/>
    </xf>
    <xf numFmtId="2" fontId="24" fillId="0" borderId="0" xfId="58" applyNumberFormat="1" applyAlignment="1">
      <alignment horizontal="right"/>
    </xf>
    <xf numFmtId="4" fontId="24" fillId="0" borderId="0" xfId="58" applyNumberFormat="1" applyAlignment="1">
      <alignment horizontal="right"/>
    </xf>
    <xf numFmtId="4" fontId="24" fillId="38" borderId="0" xfId="58" applyNumberFormat="1" applyFill="1" applyAlignment="1">
      <alignment horizontal="right"/>
    </xf>
    <xf numFmtId="0" fontId="37" fillId="38" borderId="0" xfId="58" applyFont="1" applyFill="1" applyAlignment="1">
      <alignment horizontal="right"/>
    </xf>
    <xf numFmtId="4" fontId="37" fillId="0" borderId="0" xfId="58" applyNumberFormat="1" applyFont="1" applyAlignment="1">
      <alignment horizontal="right"/>
    </xf>
    <xf numFmtId="2" fontId="37" fillId="0" borderId="0" xfId="58" applyNumberFormat="1" applyFont="1" applyAlignment="1">
      <alignment horizontal="right"/>
    </xf>
    <xf numFmtId="4" fontId="37" fillId="38" borderId="0" xfId="58" applyNumberFormat="1" applyFont="1" applyFill="1" applyAlignment="1">
      <alignment horizontal="right"/>
    </xf>
    <xf numFmtId="0" fontId="20" fillId="0" borderId="0" xfId="0" applyFont="1" applyAlignment="1">
      <alignment horizontal="right"/>
    </xf>
    <xf numFmtId="165" fontId="19" fillId="0" borderId="0" xfId="42" applyNumberFormat="1" applyFont="1"/>
    <xf numFmtId="165" fontId="19" fillId="0" borderId="10" xfId="42" applyNumberFormat="1" applyFont="1" applyBorder="1"/>
    <xf numFmtId="164" fontId="19" fillId="0" borderId="10" xfId="0" applyNumberFormat="1" applyFont="1" applyFill="1" applyBorder="1" applyAlignment="1">
      <alignment horizontal="right"/>
    </xf>
    <xf numFmtId="165" fontId="0" fillId="0" borderId="0" xfId="42" applyNumberFormat="1" applyFont="1"/>
    <xf numFmtId="0" fontId="29" fillId="0" borderId="0" xfId="43" applyFont="1" applyBorder="1" applyAlignment="1">
      <alignment horizontal="left"/>
    </xf>
    <xf numFmtId="0" fontId="29" fillId="0" borderId="12" xfId="43" applyFont="1" applyBorder="1" applyAlignment="1">
      <alignment horizontal="left"/>
    </xf>
    <xf numFmtId="0" fontId="26" fillId="0" borderId="0" xfId="43" applyFont="1" applyBorder="1" applyAlignment="1">
      <alignment horizontal="left"/>
    </xf>
    <xf numFmtId="0" fontId="27" fillId="0" borderId="0" xfId="43" applyFont="1" applyBorder="1" applyAlignment="1">
      <alignment horizontal="left"/>
    </xf>
    <xf numFmtId="7" fontId="31" fillId="0" borderId="0" xfId="43" applyNumberFormat="1" applyFont="1" applyFill="1" applyBorder="1" applyAlignment="1">
      <alignment horizontal="left"/>
    </xf>
    <xf numFmtId="10" fontId="31" fillId="0" borderId="0" xfId="43" applyNumberFormat="1" applyFont="1" applyFill="1" applyBorder="1" applyAlignment="1">
      <alignment horizontal="left"/>
    </xf>
    <xf numFmtId="49" fontId="24" fillId="0" borderId="0" xfId="58" applyNumberFormat="1" applyAlignment="1">
      <alignment horizontal="left"/>
    </xf>
  </cellXfs>
  <cellStyles count="59">
    <cellStyle name="20% - Accent1" xfId="19" builtinId="30" customBuiltin="1"/>
    <cellStyle name="20% - Accent1 2" xfId="45"/>
    <cellStyle name="20% - Accent2" xfId="23" builtinId="34" customBuiltin="1"/>
    <cellStyle name="20% - Accent2 2" xfId="46"/>
    <cellStyle name="20% - Accent3" xfId="27" builtinId="38" customBuiltin="1"/>
    <cellStyle name="20% - Accent3 2" xfId="47"/>
    <cellStyle name="20% - Accent4" xfId="31" builtinId="42" customBuiltin="1"/>
    <cellStyle name="20% - Accent4 2" xfId="48"/>
    <cellStyle name="20% - Accent5" xfId="35" builtinId="46" customBuiltin="1"/>
    <cellStyle name="20% - Accent5 2" xfId="49"/>
    <cellStyle name="20% - Accent6" xfId="39" builtinId="50" customBuiltin="1"/>
    <cellStyle name="20% - Accent6 2" xfId="50"/>
    <cellStyle name="40% - Accent1" xfId="20" builtinId="31" customBuiltin="1"/>
    <cellStyle name="40% - Accent1 2" xfId="51"/>
    <cellStyle name="40% - Accent2" xfId="24" builtinId="35" customBuiltin="1"/>
    <cellStyle name="40% - Accent2 2" xfId="52"/>
    <cellStyle name="40% - Accent3" xfId="28" builtinId="39" customBuiltin="1"/>
    <cellStyle name="40% - Accent3 2" xfId="53"/>
    <cellStyle name="40% - Accent4" xfId="32" builtinId="43" customBuiltin="1"/>
    <cellStyle name="40% - Accent4 2" xfId="54"/>
    <cellStyle name="40% - Accent5" xfId="36" builtinId="47" customBuiltin="1"/>
    <cellStyle name="40% - Accent5 2" xfId="55"/>
    <cellStyle name="40% - Accent6" xfId="40" builtinId="51" customBuiltin="1"/>
    <cellStyle name="40% - Accent6 2" xfId="56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 2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3"/>
    <cellStyle name="Normal 3" xfId="58"/>
    <cellStyle name="Note" xfId="15" builtinId="10" customBuiltin="1"/>
    <cellStyle name="Note 2" xfId="57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14"/>
  <sheetViews>
    <sheetView tabSelected="1" workbookViewId="0">
      <selection activeCell="B12" sqref="B12"/>
    </sheetView>
  </sheetViews>
  <sheetFormatPr baseColWidth="10" defaultColWidth="8.83203125" defaultRowHeight="12" customHeight="1" x14ac:dyDescent="0"/>
  <cols>
    <col min="1" max="1" width="16.5" style="1" customWidth="1"/>
    <col min="2" max="2" width="45.5" style="1" customWidth="1"/>
    <col min="3" max="3" width="13" style="2" hidden="1" customWidth="1"/>
    <col min="4" max="4" width="25.5" style="2" customWidth="1"/>
    <col min="5" max="5" width="0.1640625" style="2" hidden="1" customWidth="1"/>
    <col min="6" max="6" width="14.5" style="9" hidden="1" customWidth="1"/>
    <col min="7" max="7" width="22.6640625" style="10" customWidth="1"/>
    <col min="8" max="8" width="14.83203125" hidden="1" customWidth="1"/>
    <col min="9" max="10" width="9.1640625" hidden="1" customWidth="1"/>
  </cols>
  <sheetData>
    <row r="1" spans="1:8" ht="12" customHeight="1">
      <c r="A1" s="1" t="s">
        <v>0</v>
      </c>
      <c r="B1" s="1" t="s">
        <v>0</v>
      </c>
      <c r="C1" s="3" t="s">
        <v>1</v>
      </c>
      <c r="D1" s="3" t="s">
        <v>2</v>
      </c>
      <c r="E1" s="3" t="s">
        <v>692</v>
      </c>
      <c r="F1" s="6" t="s">
        <v>3</v>
      </c>
      <c r="G1" s="72" t="s">
        <v>4</v>
      </c>
    </row>
    <row r="2" spans="1:8" ht="12" customHeight="1">
      <c r="A2" s="1" t="s">
        <v>0</v>
      </c>
      <c r="B2" s="1" t="s">
        <v>0</v>
      </c>
      <c r="C2" s="3" t="s">
        <v>5</v>
      </c>
      <c r="D2" s="3" t="s">
        <v>6</v>
      </c>
      <c r="E2" s="3" t="s">
        <v>7</v>
      </c>
      <c r="F2" s="6" t="s">
        <v>8</v>
      </c>
      <c r="G2" s="72" t="s">
        <v>9</v>
      </c>
    </row>
    <row r="3" spans="1:8" ht="12" customHeight="1">
      <c r="A3" s="4" t="s">
        <v>0</v>
      </c>
      <c r="B3" s="4" t="s">
        <v>0</v>
      </c>
      <c r="C3" s="4" t="s">
        <v>0</v>
      </c>
      <c r="D3" s="4" t="s">
        <v>0</v>
      </c>
      <c r="E3" s="4" t="s">
        <v>0</v>
      </c>
      <c r="F3" s="7" t="s">
        <v>0</v>
      </c>
      <c r="G3" s="4" t="s">
        <v>0</v>
      </c>
    </row>
    <row r="4" spans="1:8" ht="12" customHeight="1">
      <c r="A4" s="4" t="s">
        <v>0</v>
      </c>
      <c r="B4" s="4" t="s">
        <v>10</v>
      </c>
      <c r="C4" s="4" t="s">
        <v>0</v>
      </c>
      <c r="D4" s="4" t="s">
        <v>0</v>
      </c>
      <c r="E4" s="4" t="s">
        <v>0</v>
      </c>
      <c r="F4" s="7" t="s">
        <v>0</v>
      </c>
      <c r="G4" s="4" t="s">
        <v>0</v>
      </c>
    </row>
    <row r="5" spans="1:8" ht="12" customHeight="1">
      <c r="A5" s="4" t="s">
        <v>11</v>
      </c>
      <c r="B5" s="4" t="s">
        <v>12</v>
      </c>
      <c r="C5" s="5">
        <v>484745</v>
      </c>
      <c r="D5" s="5">
        <v>484745</v>
      </c>
      <c r="E5" s="5">
        <v>323163.2</v>
      </c>
      <c r="F5" s="8">
        <f t="shared" ref="F5:F10" si="0">E5*12/8</f>
        <v>484744.80000000005</v>
      </c>
      <c r="G5" s="5">
        <v>484745</v>
      </c>
      <c r="H5" s="13" t="s">
        <v>691</v>
      </c>
    </row>
    <row r="6" spans="1:8" ht="12" customHeight="1">
      <c r="A6" s="4" t="s">
        <v>13</v>
      </c>
      <c r="B6" s="4" t="s">
        <v>14</v>
      </c>
      <c r="C6" s="5">
        <v>624692</v>
      </c>
      <c r="D6" s="5">
        <v>62740</v>
      </c>
      <c r="E6" s="5">
        <v>72622.47</v>
      </c>
      <c r="F6" s="8">
        <f t="shared" si="0"/>
        <v>108933.705</v>
      </c>
      <c r="G6" s="5">
        <f>4300.9*12</f>
        <v>51610.799999999996</v>
      </c>
    </row>
    <row r="7" spans="1:8" ht="12" customHeight="1">
      <c r="A7" s="4" t="s">
        <v>15</v>
      </c>
      <c r="B7" s="4" t="s">
        <v>16</v>
      </c>
      <c r="C7" s="5">
        <v>800</v>
      </c>
      <c r="D7" s="5">
        <v>1200</v>
      </c>
      <c r="E7" s="5">
        <v>800</v>
      </c>
      <c r="F7" s="8">
        <f t="shared" si="0"/>
        <v>1200</v>
      </c>
      <c r="G7" s="5">
        <v>1200</v>
      </c>
    </row>
    <row r="8" spans="1:8" ht="12" customHeight="1">
      <c r="A8" s="4" t="s">
        <v>17</v>
      </c>
      <c r="B8" s="4" t="s">
        <v>18</v>
      </c>
      <c r="C8" s="5">
        <v>7900</v>
      </c>
      <c r="D8" s="5">
        <v>4000</v>
      </c>
      <c r="E8" s="5">
        <v>7000</v>
      </c>
      <c r="F8" s="8">
        <f t="shared" si="0"/>
        <v>10500</v>
      </c>
      <c r="G8" s="5">
        <v>7000</v>
      </c>
    </row>
    <row r="9" spans="1:8" ht="12" customHeight="1">
      <c r="A9" s="4" t="s">
        <v>19</v>
      </c>
      <c r="B9" s="4" t="s">
        <v>20</v>
      </c>
      <c r="C9" s="5">
        <v>26926</v>
      </c>
      <c r="D9" s="5">
        <v>26926</v>
      </c>
      <c r="E9" s="5">
        <v>17950.560000000001</v>
      </c>
      <c r="F9" s="8">
        <f t="shared" si="0"/>
        <v>26925.840000000004</v>
      </c>
      <c r="G9" s="5">
        <v>26926</v>
      </c>
      <c r="H9" s="13" t="s">
        <v>173</v>
      </c>
    </row>
    <row r="10" spans="1:8" ht="12" customHeight="1">
      <c r="A10" s="4" t="s">
        <v>21</v>
      </c>
      <c r="B10" s="4" t="s">
        <v>22</v>
      </c>
      <c r="C10" s="5">
        <v>10976</v>
      </c>
      <c r="D10" s="5">
        <v>7500</v>
      </c>
      <c r="E10" s="5">
        <v>6876</v>
      </c>
      <c r="F10" s="8">
        <f t="shared" si="0"/>
        <v>10314</v>
      </c>
      <c r="G10" s="5">
        <v>9000</v>
      </c>
    </row>
    <row r="11" spans="1:8" ht="12" customHeight="1">
      <c r="A11" s="14" t="s">
        <v>174</v>
      </c>
      <c r="B11" s="15" t="s">
        <v>175</v>
      </c>
      <c r="C11" s="5">
        <v>0</v>
      </c>
      <c r="D11" s="5">
        <v>0</v>
      </c>
      <c r="E11" s="5">
        <v>216</v>
      </c>
      <c r="F11" s="16">
        <f>144+72</f>
        <v>216</v>
      </c>
      <c r="G11" s="5">
        <v>216</v>
      </c>
    </row>
    <row r="12" spans="1:8" ht="12" customHeight="1">
      <c r="A12" s="4" t="s">
        <v>23</v>
      </c>
      <c r="B12" s="4" t="s">
        <v>24</v>
      </c>
      <c r="C12" s="5">
        <v>0</v>
      </c>
      <c r="D12" s="5">
        <v>2184</v>
      </c>
      <c r="E12" s="5">
        <v>0</v>
      </c>
      <c r="F12" s="8">
        <f>E12*12/8</f>
        <v>0</v>
      </c>
      <c r="G12" s="5">
        <v>0</v>
      </c>
    </row>
    <row r="13" spans="1:8" ht="12" customHeight="1">
      <c r="A13" s="4" t="s">
        <v>25</v>
      </c>
      <c r="B13" s="4" t="s">
        <v>26</v>
      </c>
      <c r="C13" s="5">
        <v>6462</v>
      </c>
      <c r="D13" s="5">
        <v>6462</v>
      </c>
      <c r="E13" s="5">
        <v>4307.76</v>
      </c>
      <c r="F13" s="8">
        <f>E13*12/8+1</f>
        <v>6462.64</v>
      </c>
      <c r="G13" s="73">
        <v>6462</v>
      </c>
      <c r="H13" s="13" t="s">
        <v>173</v>
      </c>
    </row>
    <row r="14" spans="1:8" ht="12" customHeight="1">
      <c r="A14" s="4" t="s">
        <v>27</v>
      </c>
      <c r="B14" s="4" t="s">
        <v>28</v>
      </c>
      <c r="C14" s="5">
        <v>466</v>
      </c>
      <c r="D14" s="5">
        <v>466</v>
      </c>
      <c r="E14" s="5">
        <v>310.56</v>
      </c>
      <c r="F14" s="8">
        <f>E14*12/8</f>
        <v>465.84000000000003</v>
      </c>
      <c r="G14" s="73">
        <v>466.28571428571428</v>
      </c>
      <c r="H14" s="13" t="s">
        <v>173</v>
      </c>
    </row>
    <row r="15" spans="1:8" ht="12" customHeight="1">
      <c r="A15" s="4" t="s">
        <v>29</v>
      </c>
      <c r="B15" s="4" t="s">
        <v>30</v>
      </c>
      <c r="C15" s="5">
        <v>-6462</v>
      </c>
      <c r="D15" s="5">
        <v>-6462</v>
      </c>
      <c r="E15" s="5">
        <v>-4307.76</v>
      </c>
      <c r="F15" s="8">
        <f>E15*12/8-1</f>
        <v>-6462.64</v>
      </c>
      <c r="G15" s="73">
        <v>-6462</v>
      </c>
      <c r="H15" s="13" t="s">
        <v>173</v>
      </c>
    </row>
    <row r="16" spans="1:8" ht="12" customHeight="1">
      <c r="A16" s="4" t="s">
        <v>31</v>
      </c>
      <c r="B16" s="4" t="s">
        <v>32</v>
      </c>
      <c r="C16" s="11">
        <v>-466</v>
      </c>
      <c r="D16" s="11">
        <v>-466</v>
      </c>
      <c r="E16" s="11">
        <v>-310.56</v>
      </c>
      <c r="F16" s="12">
        <f>E16*12/8</f>
        <v>-465.84000000000003</v>
      </c>
      <c r="G16" s="74">
        <v>-466.28571428571428</v>
      </c>
      <c r="H16" s="13" t="s">
        <v>173</v>
      </c>
    </row>
    <row r="17" spans="1:7" ht="12" customHeight="1">
      <c r="A17" s="4" t="s">
        <v>0</v>
      </c>
      <c r="B17" s="4" t="s">
        <v>0</v>
      </c>
      <c r="C17" s="4" t="s">
        <v>0</v>
      </c>
      <c r="D17" s="4" t="s">
        <v>0</v>
      </c>
      <c r="E17" s="4" t="s">
        <v>0</v>
      </c>
      <c r="F17" s="8"/>
      <c r="G17" s="4" t="s">
        <v>0</v>
      </c>
    </row>
    <row r="18" spans="1:7" ht="12" customHeight="1">
      <c r="A18" s="4" t="s">
        <v>0</v>
      </c>
      <c r="B18" s="4" t="s">
        <v>33</v>
      </c>
      <c r="C18" s="5">
        <f>SUM(C5:C17)</f>
        <v>1156039</v>
      </c>
      <c r="D18" s="5">
        <f>SUM(D5:D17)</f>
        <v>589295</v>
      </c>
      <c r="E18" s="5">
        <f>SUM(E5:E17)</f>
        <v>428628.23000000004</v>
      </c>
      <c r="F18" s="5">
        <f>SUM(F5:F17)</f>
        <v>642834.34499999997</v>
      </c>
      <c r="G18" s="5">
        <f>SUM(G5:G17)</f>
        <v>580697.80000000005</v>
      </c>
    </row>
    <row r="19" spans="1:7" ht="12" customHeight="1">
      <c r="A19" s="4" t="s">
        <v>0</v>
      </c>
      <c r="B19" s="4" t="s">
        <v>0</v>
      </c>
      <c r="C19" s="4" t="s">
        <v>0</v>
      </c>
      <c r="D19" s="4" t="s">
        <v>0</v>
      </c>
      <c r="E19" s="4" t="s">
        <v>0</v>
      </c>
      <c r="F19" s="8"/>
      <c r="G19" s="4" t="s">
        <v>0</v>
      </c>
    </row>
    <row r="20" spans="1:7" ht="12" customHeight="1">
      <c r="A20" s="4" t="s">
        <v>0</v>
      </c>
      <c r="B20" s="4" t="s">
        <v>34</v>
      </c>
      <c r="C20" s="4" t="s">
        <v>0</v>
      </c>
      <c r="D20" s="4" t="s">
        <v>0</v>
      </c>
      <c r="E20" s="4" t="s">
        <v>0</v>
      </c>
      <c r="F20" s="8"/>
      <c r="G20" s="4" t="s">
        <v>0</v>
      </c>
    </row>
    <row r="21" spans="1:7" ht="12" customHeight="1">
      <c r="A21" s="4" t="s">
        <v>0</v>
      </c>
      <c r="B21" s="4" t="s">
        <v>35</v>
      </c>
      <c r="C21" s="4" t="s">
        <v>0</v>
      </c>
      <c r="D21" s="4" t="s">
        <v>0</v>
      </c>
      <c r="E21" s="4" t="s">
        <v>0</v>
      </c>
      <c r="F21" s="8"/>
      <c r="G21" s="4" t="s">
        <v>0</v>
      </c>
    </row>
    <row r="22" spans="1:7" ht="12" customHeight="1">
      <c r="A22" s="4" t="s">
        <v>36</v>
      </c>
      <c r="B22" s="4" t="s">
        <v>37</v>
      </c>
      <c r="C22" s="5">
        <v>31430</v>
      </c>
      <c r="D22" s="5">
        <v>32059</v>
      </c>
      <c r="E22" s="5">
        <v>21372.54</v>
      </c>
      <c r="F22" s="8">
        <f>E22*12/8</f>
        <v>32058.81</v>
      </c>
      <c r="G22" s="5">
        <v>32700</v>
      </c>
    </row>
    <row r="23" spans="1:7" ht="12" customHeight="1">
      <c r="A23" s="4" t="s">
        <v>38</v>
      </c>
      <c r="B23" s="4" t="s">
        <v>39</v>
      </c>
      <c r="C23" s="5">
        <v>1673</v>
      </c>
      <c r="D23" s="5">
        <v>1000</v>
      </c>
      <c r="E23" s="5">
        <v>7375</v>
      </c>
      <c r="F23" s="8">
        <f>E23*12/8</f>
        <v>11062.5</v>
      </c>
      <c r="G23" s="5">
        <v>1000</v>
      </c>
    </row>
    <row r="24" spans="1:7" ht="12" customHeight="1">
      <c r="A24" s="4" t="s">
        <v>40</v>
      </c>
      <c r="B24" s="4" t="s">
        <v>41</v>
      </c>
      <c r="C24" s="5">
        <v>7365</v>
      </c>
      <c r="D24" s="5">
        <v>7000</v>
      </c>
      <c r="E24" s="5">
        <v>7571.27</v>
      </c>
      <c r="F24" s="8">
        <f>E24*12/8</f>
        <v>11356.905000000001</v>
      </c>
      <c r="G24" s="5">
        <v>10000</v>
      </c>
    </row>
    <row r="25" spans="1:7" ht="12" customHeight="1">
      <c r="A25" s="4" t="s">
        <v>42</v>
      </c>
      <c r="B25" s="4" t="s">
        <v>43</v>
      </c>
      <c r="C25" s="5">
        <v>250</v>
      </c>
      <c r="D25" s="5">
        <v>300</v>
      </c>
      <c r="E25" s="5">
        <v>275</v>
      </c>
      <c r="F25" s="16">
        <v>275</v>
      </c>
      <c r="G25" s="5">
        <v>300</v>
      </c>
    </row>
    <row r="26" spans="1:7" ht="12" customHeight="1">
      <c r="A26" s="4" t="s">
        <v>44</v>
      </c>
      <c r="B26" s="4" t="s">
        <v>45</v>
      </c>
      <c r="C26" s="5">
        <v>2460</v>
      </c>
      <c r="D26" s="5">
        <v>2500</v>
      </c>
      <c r="E26" s="5">
        <v>1551.58</v>
      </c>
      <c r="F26" s="8">
        <f>E26*12/8</f>
        <v>2327.37</v>
      </c>
      <c r="G26" s="5">
        <v>2500</v>
      </c>
    </row>
    <row r="27" spans="1:7" ht="12" customHeight="1">
      <c r="A27" s="4" t="s">
        <v>46</v>
      </c>
      <c r="B27" s="4" t="s">
        <v>47</v>
      </c>
      <c r="C27" s="5">
        <v>1930</v>
      </c>
      <c r="D27" s="5">
        <v>0</v>
      </c>
      <c r="E27" s="5">
        <v>0</v>
      </c>
      <c r="F27" s="8">
        <f>E27*12/8</f>
        <v>0</v>
      </c>
      <c r="G27" s="5">
        <v>2000</v>
      </c>
    </row>
    <row r="28" spans="1:7" ht="12" customHeight="1">
      <c r="A28" s="4" t="s">
        <v>48</v>
      </c>
      <c r="B28" s="4" t="s">
        <v>49</v>
      </c>
      <c r="C28" s="5">
        <v>683</v>
      </c>
      <c r="D28" s="5">
        <v>1000</v>
      </c>
      <c r="E28" s="5">
        <v>420</v>
      </c>
      <c r="F28" s="8">
        <f>E28*12/8</f>
        <v>630</v>
      </c>
      <c r="G28" s="5">
        <v>500</v>
      </c>
    </row>
    <row r="29" spans="1:7" ht="12" customHeight="1">
      <c r="A29" s="4" t="s">
        <v>50</v>
      </c>
      <c r="B29" s="4" t="s">
        <v>51</v>
      </c>
      <c r="C29" s="5">
        <v>312</v>
      </c>
      <c r="D29" s="5">
        <v>300</v>
      </c>
      <c r="E29" s="5">
        <v>256</v>
      </c>
      <c r="F29" s="16">
        <f>+E29+(2*4*2)</f>
        <v>272</v>
      </c>
      <c r="G29" s="5">
        <v>300</v>
      </c>
    </row>
    <row r="30" spans="1:7" ht="12" customHeight="1">
      <c r="A30" s="4" t="s">
        <v>52</v>
      </c>
      <c r="B30" s="4" t="s">
        <v>53</v>
      </c>
      <c r="C30" s="5">
        <v>156</v>
      </c>
      <c r="D30" s="5">
        <v>1000</v>
      </c>
      <c r="E30" s="5">
        <v>31</v>
      </c>
      <c r="F30" s="8">
        <f t="shared" ref="F30:F35" si="1">E30*12/8</f>
        <v>46.5</v>
      </c>
      <c r="G30" s="5">
        <v>500</v>
      </c>
    </row>
    <row r="31" spans="1:7" ht="12" customHeight="1">
      <c r="A31" s="4" t="s">
        <v>54</v>
      </c>
      <c r="B31" s="4" t="s">
        <v>55</v>
      </c>
      <c r="C31" s="5">
        <v>0</v>
      </c>
      <c r="D31" s="5">
        <v>14270</v>
      </c>
      <c r="E31" s="5">
        <v>9556.82</v>
      </c>
      <c r="F31" s="8">
        <f t="shared" si="1"/>
        <v>14335.23</v>
      </c>
      <c r="G31" s="76">
        <v>9000</v>
      </c>
    </row>
    <row r="32" spans="1:7" ht="12" customHeight="1">
      <c r="A32" s="4" t="s">
        <v>56</v>
      </c>
      <c r="B32" s="4" t="s">
        <v>57</v>
      </c>
      <c r="C32" s="5">
        <v>0</v>
      </c>
      <c r="D32" s="5">
        <v>50654</v>
      </c>
      <c r="E32" s="5">
        <v>33315.42</v>
      </c>
      <c r="F32" s="8">
        <f t="shared" si="1"/>
        <v>49973.13</v>
      </c>
      <c r="G32" s="76">
        <v>44000</v>
      </c>
    </row>
    <row r="33" spans="1:7" ht="12" customHeight="1">
      <c r="A33" s="4" t="s">
        <v>58</v>
      </c>
      <c r="B33" s="4" t="s">
        <v>59</v>
      </c>
      <c r="C33" s="5">
        <v>6</v>
      </c>
      <c r="D33" s="5">
        <v>200</v>
      </c>
      <c r="E33" s="5">
        <v>0</v>
      </c>
      <c r="F33" s="8">
        <f t="shared" si="1"/>
        <v>0</v>
      </c>
      <c r="G33" s="5">
        <v>100</v>
      </c>
    </row>
    <row r="34" spans="1:7" ht="12" customHeight="1">
      <c r="A34" s="4" t="s">
        <v>60</v>
      </c>
      <c r="B34" s="4" t="s">
        <v>61</v>
      </c>
      <c r="C34" s="5">
        <v>240</v>
      </c>
      <c r="D34" s="5">
        <v>500</v>
      </c>
      <c r="E34" s="5">
        <v>766</v>
      </c>
      <c r="F34" s="8">
        <f t="shared" si="1"/>
        <v>1149</v>
      </c>
      <c r="G34" s="5">
        <v>600</v>
      </c>
    </row>
    <row r="35" spans="1:7" ht="12" customHeight="1">
      <c r="A35" s="4" t="s">
        <v>62</v>
      </c>
      <c r="B35" s="4" t="s">
        <v>63</v>
      </c>
      <c r="C35" s="5">
        <v>500</v>
      </c>
      <c r="D35" s="5">
        <v>1200</v>
      </c>
      <c r="E35" s="5">
        <v>400</v>
      </c>
      <c r="F35" s="8">
        <f t="shared" si="1"/>
        <v>600</v>
      </c>
      <c r="G35" s="5">
        <v>1200</v>
      </c>
    </row>
    <row r="36" spans="1:7" ht="12" customHeight="1">
      <c r="A36" s="4" t="s">
        <v>64</v>
      </c>
      <c r="B36" s="4" t="s">
        <v>65</v>
      </c>
      <c r="C36" s="5">
        <v>10</v>
      </c>
      <c r="D36" s="5">
        <v>10</v>
      </c>
      <c r="E36" s="5">
        <v>10</v>
      </c>
      <c r="F36" s="16">
        <v>10</v>
      </c>
      <c r="G36" s="5">
        <v>10</v>
      </c>
    </row>
    <row r="37" spans="1:7" ht="12" customHeight="1">
      <c r="A37" s="4" t="s">
        <v>66</v>
      </c>
      <c r="B37" s="4" t="s">
        <v>67</v>
      </c>
      <c r="C37" s="5">
        <v>28807</v>
      </c>
      <c r="D37" s="5">
        <v>28000</v>
      </c>
      <c r="E37" s="5">
        <v>21897</v>
      </c>
      <c r="F37" s="8">
        <f>E37*12/8</f>
        <v>32845.5</v>
      </c>
      <c r="G37" s="5">
        <v>31000</v>
      </c>
    </row>
    <row r="38" spans="1:7" ht="12" customHeight="1">
      <c r="A38" s="4" t="s">
        <v>68</v>
      </c>
      <c r="B38" s="4" t="s">
        <v>69</v>
      </c>
      <c r="C38" s="11">
        <v>0</v>
      </c>
      <c r="D38" s="11">
        <v>0</v>
      </c>
      <c r="E38" s="11">
        <v>750</v>
      </c>
      <c r="F38" s="17">
        <v>750</v>
      </c>
      <c r="G38" s="75">
        <v>750</v>
      </c>
    </row>
    <row r="39" spans="1:7" ht="12" customHeight="1">
      <c r="A39" s="4"/>
      <c r="B39" s="4"/>
      <c r="C39" s="4"/>
      <c r="D39" s="4"/>
      <c r="E39" s="4"/>
      <c r="F39" s="8"/>
      <c r="G39" s="4"/>
    </row>
    <row r="40" spans="1:7" ht="12" customHeight="1">
      <c r="A40" s="4" t="s">
        <v>0</v>
      </c>
      <c r="B40" s="4" t="s">
        <v>70</v>
      </c>
      <c r="C40" s="5">
        <f>SUM(C22:C39)</f>
        <v>75822</v>
      </c>
      <c r="D40" s="5">
        <f t="shared" ref="D40:G40" si="2">SUM(D22:D39)</f>
        <v>139993</v>
      </c>
      <c r="E40" s="5">
        <f t="shared" si="2"/>
        <v>105547.63</v>
      </c>
      <c r="F40" s="5">
        <f t="shared" si="2"/>
        <v>157691.94500000001</v>
      </c>
      <c r="G40" s="5">
        <f t="shared" si="2"/>
        <v>136460</v>
      </c>
    </row>
    <row r="41" spans="1:7" ht="12" customHeight="1">
      <c r="A41" s="4" t="s">
        <v>0</v>
      </c>
      <c r="B41" s="4" t="s">
        <v>0</v>
      </c>
      <c r="C41" s="4" t="s">
        <v>0</v>
      </c>
      <c r="D41" s="4" t="s">
        <v>0</v>
      </c>
      <c r="E41" s="4" t="s">
        <v>0</v>
      </c>
      <c r="F41" s="8"/>
      <c r="G41" s="4" t="s">
        <v>0</v>
      </c>
    </row>
    <row r="42" spans="1:7" ht="12" customHeight="1">
      <c r="A42" s="4" t="s">
        <v>0</v>
      </c>
      <c r="B42" s="4" t="s">
        <v>71</v>
      </c>
      <c r="C42" s="4" t="s">
        <v>0</v>
      </c>
      <c r="D42" s="4" t="s">
        <v>0</v>
      </c>
      <c r="E42" s="4" t="s">
        <v>0</v>
      </c>
      <c r="F42" s="8"/>
      <c r="G42" s="4" t="s">
        <v>0</v>
      </c>
    </row>
    <row r="43" spans="1:7" ht="12" customHeight="1">
      <c r="A43" s="4" t="s">
        <v>72</v>
      </c>
      <c r="B43" s="4" t="s">
        <v>73</v>
      </c>
      <c r="C43" s="5">
        <v>5197</v>
      </c>
      <c r="D43" s="5">
        <v>5000</v>
      </c>
      <c r="E43" s="5">
        <v>4138.03</v>
      </c>
      <c r="F43" s="8">
        <f>E43*12/8</f>
        <v>6207.0450000000001</v>
      </c>
      <c r="G43" s="5">
        <v>5400</v>
      </c>
    </row>
    <row r="44" spans="1:7" ht="12" customHeight="1">
      <c r="A44" s="4" t="s">
        <v>74</v>
      </c>
      <c r="B44" s="4" t="s">
        <v>75</v>
      </c>
      <c r="C44" s="5">
        <v>45957</v>
      </c>
      <c r="D44" s="5">
        <v>46359</v>
      </c>
      <c r="E44" s="5">
        <v>30904.639999999999</v>
      </c>
      <c r="F44" s="8">
        <f>E44*12/8</f>
        <v>46356.959999999999</v>
      </c>
      <c r="G44" s="5">
        <v>47749.77</v>
      </c>
    </row>
    <row r="45" spans="1:7" ht="12" customHeight="1">
      <c r="A45" s="4" t="s">
        <v>76</v>
      </c>
      <c r="B45" s="4" t="s">
        <v>77</v>
      </c>
      <c r="C45" s="5">
        <v>3629</v>
      </c>
      <c r="D45" s="5">
        <v>3760</v>
      </c>
      <c r="E45" s="5">
        <v>2477.58</v>
      </c>
      <c r="F45" s="8">
        <f>E45*12/8</f>
        <v>3716.37</v>
      </c>
      <c r="G45" s="5">
        <v>3872</v>
      </c>
    </row>
    <row r="46" spans="1:7" ht="12" customHeight="1">
      <c r="A46" s="4" t="s">
        <v>78</v>
      </c>
      <c r="B46" s="4" t="s">
        <v>79</v>
      </c>
      <c r="C46" s="5">
        <v>9002</v>
      </c>
      <c r="D46" s="5">
        <v>9272</v>
      </c>
      <c r="E46" s="5">
        <v>9272</v>
      </c>
      <c r="F46" s="8">
        <v>9272</v>
      </c>
      <c r="G46" s="5">
        <v>9550</v>
      </c>
    </row>
    <row r="47" spans="1:7" ht="12" customHeight="1">
      <c r="A47" s="4" t="s">
        <v>80</v>
      </c>
      <c r="B47" s="4" t="s">
        <v>81</v>
      </c>
      <c r="C47" s="5">
        <v>986</v>
      </c>
      <c r="D47" s="5">
        <v>1022</v>
      </c>
      <c r="E47" s="5">
        <v>691.18</v>
      </c>
      <c r="F47" s="8">
        <f t="shared" ref="F47:F70" si="3">E47*12/8</f>
        <v>1036.77</v>
      </c>
      <c r="G47" s="5">
        <v>1047</v>
      </c>
    </row>
    <row r="48" spans="1:7" ht="12" customHeight="1">
      <c r="A48" s="4" t="s">
        <v>82</v>
      </c>
      <c r="B48" s="4" t="s">
        <v>83</v>
      </c>
      <c r="C48" s="5">
        <v>7884</v>
      </c>
      <c r="D48" s="5">
        <v>4500</v>
      </c>
      <c r="E48" s="5">
        <v>6518</v>
      </c>
      <c r="F48" s="8">
        <f t="shared" si="3"/>
        <v>9777</v>
      </c>
      <c r="G48" s="5">
        <v>5000</v>
      </c>
    </row>
    <row r="49" spans="1:7" ht="12" customHeight="1">
      <c r="A49" s="4" t="s">
        <v>84</v>
      </c>
      <c r="B49" s="4" t="s">
        <v>85</v>
      </c>
      <c r="C49" s="5">
        <v>0</v>
      </c>
      <c r="D49" s="5">
        <v>50</v>
      </c>
      <c r="E49" s="5">
        <v>0</v>
      </c>
      <c r="F49" s="8">
        <f t="shared" si="3"/>
        <v>0</v>
      </c>
      <c r="G49" s="5">
        <v>50</v>
      </c>
    </row>
    <row r="50" spans="1:7" ht="12" customHeight="1">
      <c r="A50" s="4" t="s">
        <v>86</v>
      </c>
      <c r="B50" s="4" t="s">
        <v>87</v>
      </c>
      <c r="C50" s="5">
        <v>7847</v>
      </c>
      <c r="D50" s="5">
        <v>8700</v>
      </c>
      <c r="E50" s="5">
        <v>5143</v>
      </c>
      <c r="F50" s="8">
        <f t="shared" si="3"/>
        <v>7714.5</v>
      </c>
      <c r="G50" s="5">
        <v>8970</v>
      </c>
    </row>
    <row r="51" spans="1:7" ht="12" customHeight="1">
      <c r="A51" s="4" t="s">
        <v>88</v>
      </c>
      <c r="B51" s="4" t="s">
        <v>89</v>
      </c>
      <c r="C51" s="5">
        <v>0</v>
      </c>
      <c r="D51" s="5">
        <v>3400</v>
      </c>
      <c r="E51" s="5">
        <v>2000</v>
      </c>
      <c r="F51" s="8">
        <f t="shared" si="3"/>
        <v>3000</v>
      </c>
      <c r="G51" s="5">
        <v>4000</v>
      </c>
    </row>
    <row r="52" spans="1:7" ht="12" customHeight="1">
      <c r="A52" s="4" t="s">
        <v>90</v>
      </c>
      <c r="B52" s="4" t="s">
        <v>91</v>
      </c>
      <c r="C52" s="5">
        <v>1040</v>
      </c>
      <c r="D52" s="5">
        <v>1280</v>
      </c>
      <c r="E52" s="5">
        <v>1100</v>
      </c>
      <c r="F52" s="8">
        <f t="shared" si="3"/>
        <v>1650</v>
      </c>
      <c r="G52" s="5">
        <v>1500</v>
      </c>
    </row>
    <row r="53" spans="1:7" ht="12" customHeight="1">
      <c r="A53" s="4" t="s">
        <v>92</v>
      </c>
      <c r="B53" s="4" t="s">
        <v>93</v>
      </c>
      <c r="C53" s="5">
        <v>1250</v>
      </c>
      <c r="D53" s="5">
        <v>1400</v>
      </c>
      <c r="E53" s="5">
        <v>800</v>
      </c>
      <c r="F53" s="8">
        <f t="shared" si="3"/>
        <v>1200</v>
      </c>
      <c r="G53" s="5">
        <v>1400</v>
      </c>
    </row>
    <row r="54" spans="1:7" ht="12" customHeight="1">
      <c r="A54" s="4" t="s">
        <v>94</v>
      </c>
      <c r="B54" s="4" t="s">
        <v>95</v>
      </c>
      <c r="C54" s="5">
        <v>550</v>
      </c>
      <c r="D54" s="5">
        <v>3000</v>
      </c>
      <c r="E54" s="5">
        <v>975</v>
      </c>
      <c r="F54" s="8">
        <f t="shared" si="3"/>
        <v>1462.5</v>
      </c>
      <c r="G54" s="5">
        <v>4000</v>
      </c>
    </row>
    <row r="55" spans="1:7" ht="12" customHeight="1">
      <c r="A55" s="4" t="s">
        <v>96</v>
      </c>
      <c r="B55" s="4" t="s">
        <v>97</v>
      </c>
      <c r="C55" s="5">
        <v>164</v>
      </c>
      <c r="D55" s="5">
        <v>500</v>
      </c>
      <c r="E55" s="5">
        <v>810.39</v>
      </c>
      <c r="F55" s="8">
        <f t="shared" si="3"/>
        <v>1215.585</v>
      </c>
      <c r="G55" s="5">
        <v>500</v>
      </c>
    </row>
    <row r="56" spans="1:7" ht="12" customHeight="1">
      <c r="A56" s="4" t="s">
        <v>98</v>
      </c>
      <c r="B56" s="4" t="s">
        <v>99</v>
      </c>
      <c r="C56" s="5">
        <v>730</v>
      </c>
      <c r="D56" s="5">
        <v>5000</v>
      </c>
      <c r="E56" s="5">
        <v>980</v>
      </c>
      <c r="F56" s="8">
        <f t="shared" si="3"/>
        <v>1470</v>
      </c>
      <c r="G56" s="5">
        <v>1400</v>
      </c>
    </row>
    <row r="57" spans="1:7" ht="12" customHeight="1">
      <c r="A57" s="4" t="s">
        <v>100</v>
      </c>
      <c r="B57" s="4" t="s">
        <v>101</v>
      </c>
      <c r="C57" s="5">
        <v>1072</v>
      </c>
      <c r="D57" s="5">
        <v>1500</v>
      </c>
      <c r="E57" s="5">
        <v>613</v>
      </c>
      <c r="F57" s="8">
        <f t="shared" si="3"/>
        <v>919.5</v>
      </c>
      <c r="G57" s="5">
        <v>1500</v>
      </c>
    </row>
    <row r="58" spans="1:7" ht="12" customHeight="1">
      <c r="A58" s="4" t="s">
        <v>102</v>
      </c>
      <c r="B58" s="4" t="s">
        <v>22</v>
      </c>
      <c r="C58" s="5">
        <v>3000</v>
      </c>
      <c r="D58" s="5">
        <v>3100</v>
      </c>
      <c r="E58" s="5">
        <v>2000</v>
      </c>
      <c r="F58" s="8">
        <f t="shared" si="3"/>
        <v>3000</v>
      </c>
      <c r="G58" s="5">
        <v>3100</v>
      </c>
    </row>
    <row r="59" spans="1:7" ht="12" customHeight="1">
      <c r="A59" s="4" t="s">
        <v>103</v>
      </c>
      <c r="B59" s="4" t="s">
        <v>104</v>
      </c>
      <c r="C59" s="5">
        <v>512</v>
      </c>
      <c r="D59" s="5">
        <v>1000</v>
      </c>
      <c r="E59" s="5">
        <v>0</v>
      </c>
      <c r="F59" s="8">
        <f t="shared" si="3"/>
        <v>0</v>
      </c>
      <c r="G59" s="5">
        <v>1000</v>
      </c>
    </row>
    <row r="60" spans="1:7" ht="12" customHeight="1">
      <c r="A60" s="4" t="s">
        <v>105</v>
      </c>
      <c r="B60" s="4" t="s">
        <v>106</v>
      </c>
      <c r="C60" s="5">
        <v>875</v>
      </c>
      <c r="D60" s="5">
        <v>950</v>
      </c>
      <c r="E60" s="5">
        <v>0</v>
      </c>
      <c r="F60" s="8">
        <f t="shared" si="3"/>
        <v>0</v>
      </c>
      <c r="G60" s="5">
        <v>950</v>
      </c>
    </row>
    <row r="61" spans="1:7" ht="12" customHeight="1">
      <c r="A61" s="4" t="s">
        <v>107</v>
      </c>
      <c r="B61" s="4" t="s">
        <v>108</v>
      </c>
      <c r="C61" s="5">
        <v>1436</v>
      </c>
      <c r="D61" s="5">
        <v>4000</v>
      </c>
      <c r="E61" s="5">
        <v>4490.8100000000004</v>
      </c>
      <c r="F61" s="8">
        <f t="shared" si="3"/>
        <v>6736.2150000000001</v>
      </c>
      <c r="G61" s="5">
        <v>4500</v>
      </c>
    </row>
    <row r="62" spans="1:7" ht="12" customHeight="1">
      <c r="A62" s="4" t="s">
        <v>109</v>
      </c>
      <c r="B62" s="4" t="s">
        <v>110</v>
      </c>
      <c r="C62" s="5">
        <v>19105</v>
      </c>
      <c r="D62" s="5">
        <v>20252</v>
      </c>
      <c r="E62" s="5">
        <v>13178.56</v>
      </c>
      <c r="F62" s="8">
        <f t="shared" si="3"/>
        <v>19767.84</v>
      </c>
      <c r="G62" s="5">
        <v>8000</v>
      </c>
    </row>
    <row r="63" spans="1:7" ht="12" customHeight="1">
      <c r="A63" s="4" t="s">
        <v>111</v>
      </c>
      <c r="B63" s="4" t="s">
        <v>112</v>
      </c>
      <c r="C63" s="5">
        <v>2640</v>
      </c>
      <c r="D63" s="5">
        <v>2700</v>
      </c>
      <c r="E63" s="5">
        <v>1320</v>
      </c>
      <c r="F63" s="8">
        <f t="shared" si="3"/>
        <v>1980</v>
      </c>
      <c r="G63" s="5">
        <v>2700</v>
      </c>
    </row>
    <row r="64" spans="1:7" ht="12" customHeight="1">
      <c r="A64" s="4" t="s">
        <v>113</v>
      </c>
      <c r="B64" s="4" t="s">
        <v>114</v>
      </c>
      <c r="C64" s="5">
        <v>0</v>
      </c>
      <c r="D64" s="5">
        <v>1000</v>
      </c>
      <c r="E64" s="5">
        <v>0</v>
      </c>
      <c r="F64" s="8">
        <f t="shared" si="3"/>
        <v>0</v>
      </c>
      <c r="G64" s="5">
        <v>1000</v>
      </c>
    </row>
    <row r="65" spans="1:7" ht="12" customHeight="1">
      <c r="A65" s="4" t="s">
        <v>115</v>
      </c>
      <c r="B65" s="4" t="s">
        <v>116</v>
      </c>
      <c r="C65" s="5">
        <v>19215</v>
      </c>
      <c r="D65" s="5">
        <v>1500</v>
      </c>
      <c r="E65" s="5">
        <v>2817</v>
      </c>
      <c r="F65" s="8">
        <f t="shared" si="3"/>
        <v>4225.5</v>
      </c>
      <c r="G65" s="5">
        <v>3000</v>
      </c>
    </row>
    <row r="66" spans="1:7" ht="12" customHeight="1">
      <c r="A66" s="4" t="s">
        <v>117</v>
      </c>
      <c r="B66" s="4" t="s">
        <v>118</v>
      </c>
      <c r="C66" s="5">
        <v>3003</v>
      </c>
      <c r="D66" s="5">
        <v>2500</v>
      </c>
      <c r="E66" s="5">
        <v>140</v>
      </c>
      <c r="F66" s="8">
        <f t="shared" si="3"/>
        <v>210</v>
      </c>
      <c r="G66" s="5">
        <v>5000</v>
      </c>
    </row>
    <row r="67" spans="1:7" ht="12" customHeight="1">
      <c r="A67" s="4" t="s">
        <v>119</v>
      </c>
      <c r="B67" s="4" t="s">
        <v>120</v>
      </c>
      <c r="C67" s="5">
        <v>486</v>
      </c>
      <c r="D67" s="5">
        <v>500</v>
      </c>
      <c r="E67" s="5">
        <v>197</v>
      </c>
      <c r="F67" s="8">
        <f t="shared" si="3"/>
        <v>295.5</v>
      </c>
      <c r="G67" s="5">
        <v>500</v>
      </c>
    </row>
    <row r="68" spans="1:7" ht="12" customHeight="1">
      <c r="A68" s="4" t="s">
        <v>121</v>
      </c>
      <c r="B68" s="4" t="s">
        <v>122</v>
      </c>
      <c r="C68" s="5">
        <v>110</v>
      </c>
      <c r="D68" s="5">
        <v>500</v>
      </c>
      <c r="E68" s="5">
        <v>1750</v>
      </c>
      <c r="F68" s="8">
        <f t="shared" si="3"/>
        <v>2625</v>
      </c>
      <c r="G68" s="5">
        <v>500</v>
      </c>
    </row>
    <row r="69" spans="1:7" ht="12" customHeight="1">
      <c r="A69" s="4" t="s">
        <v>123</v>
      </c>
      <c r="B69" s="4" t="s">
        <v>124</v>
      </c>
      <c r="C69" s="5">
        <v>824</v>
      </c>
      <c r="D69" s="5">
        <v>600</v>
      </c>
      <c r="E69" s="5">
        <v>959.92</v>
      </c>
      <c r="F69" s="8">
        <f t="shared" si="3"/>
        <v>1439.8799999999999</v>
      </c>
      <c r="G69" s="5">
        <v>800</v>
      </c>
    </row>
    <row r="70" spans="1:7" ht="12" customHeight="1">
      <c r="A70" s="4" t="s">
        <v>125</v>
      </c>
      <c r="B70" s="4" t="s">
        <v>126</v>
      </c>
      <c r="C70" s="11">
        <v>5490</v>
      </c>
      <c r="D70" s="11">
        <v>3200</v>
      </c>
      <c r="E70" s="11">
        <v>1977.67</v>
      </c>
      <c r="F70" s="12">
        <f t="shared" si="3"/>
        <v>2966.5050000000001</v>
      </c>
      <c r="G70" s="11">
        <v>3200</v>
      </c>
    </row>
    <row r="71" spans="1:7" ht="12" customHeight="1">
      <c r="A71" s="4"/>
      <c r="B71" s="4"/>
      <c r="C71" s="4"/>
      <c r="D71" s="4"/>
      <c r="E71" s="4"/>
      <c r="F71" s="8"/>
      <c r="G71" s="4"/>
    </row>
    <row r="72" spans="1:7" ht="12" customHeight="1">
      <c r="A72" s="4" t="s">
        <v>0</v>
      </c>
      <c r="B72" s="4" t="s">
        <v>127</v>
      </c>
      <c r="C72" s="5">
        <f>SUM(C43:C71)</f>
        <v>142004</v>
      </c>
      <c r="D72" s="5">
        <f t="shared" ref="D72:G72" si="4">SUM(D43:D71)</f>
        <v>136545</v>
      </c>
      <c r="E72" s="5">
        <f t="shared" si="4"/>
        <v>95253.78</v>
      </c>
      <c r="F72" s="5">
        <f t="shared" si="4"/>
        <v>138244.67000000001</v>
      </c>
      <c r="G72" s="5">
        <f t="shared" si="4"/>
        <v>130188.76999999999</v>
      </c>
    </row>
    <row r="73" spans="1:7" ht="12" customHeight="1">
      <c r="A73" s="4" t="s">
        <v>0</v>
      </c>
      <c r="B73" s="4" t="s">
        <v>0</v>
      </c>
      <c r="C73" s="4" t="s">
        <v>0</v>
      </c>
      <c r="D73" s="4" t="s">
        <v>0</v>
      </c>
      <c r="E73" s="4" t="s">
        <v>0</v>
      </c>
      <c r="F73" s="8"/>
      <c r="G73" s="4" t="s">
        <v>0</v>
      </c>
    </row>
    <row r="74" spans="1:7" ht="12" customHeight="1">
      <c r="A74" s="4" t="s">
        <v>0</v>
      </c>
      <c r="B74" s="4" t="s">
        <v>128</v>
      </c>
      <c r="C74" s="4" t="s">
        <v>0</v>
      </c>
      <c r="D74" s="4" t="s">
        <v>0</v>
      </c>
      <c r="E74" s="4" t="s">
        <v>0</v>
      </c>
      <c r="F74" s="8"/>
      <c r="G74" s="4" t="s">
        <v>0</v>
      </c>
    </row>
    <row r="75" spans="1:7" ht="12" customHeight="1">
      <c r="A75" s="4" t="s">
        <v>129</v>
      </c>
      <c r="B75" s="4" t="s">
        <v>130</v>
      </c>
      <c r="C75" s="5">
        <v>17508</v>
      </c>
      <c r="D75" s="5">
        <v>19500</v>
      </c>
      <c r="E75" s="5">
        <v>10282.77</v>
      </c>
      <c r="F75" s="8">
        <f>E75*12/8</f>
        <v>15424.155000000001</v>
      </c>
      <c r="G75" s="5">
        <v>18000</v>
      </c>
    </row>
    <row r="76" spans="1:7" ht="12" customHeight="1">
      <c r="A76" s="4" t="s">
        <v>131</v>
      </c>
      <c r="B76" s="4" t="s">
        <v>132</v>
      </c>
      <c r="C76" s="5">
        <v>48126</v>
      </c>
      <c r="D76" s="5">
        <v>50000</v>
      </c>
      <c r="E76" s="5">
        <v>27418.15</v>
      </c>
      <c r="F76" s="8">
        <f>E76*12/8</f>
        <v>41127.225000000006</v>
      </c>
      <c r="G76" s="5">
        <v>40000</v>
      </c>
    </row>
    <row r="77" spans="1:7" ht="12" customHeight="1">
      <c r="A77" s="4" t="s">
        <v>133</v>
      </c>
      <c r="B77" s="4" t="s">
        <v>134</v>
      </c>
      <c r="C77" s="5">
        <v>9535</v>
      </c>
      <c r="D77" s="5">
        <v>13000</v>
      </c>
      <c r="E77" s="5">
        <v>5668.96</v>
      </c>
      <c r="F77" s="8">
        <f>E77*12/8</f>
        <v>8503.44</v>
      </c>
      <c r="G77" s="5">
        <v>11000</v>
      </c>
    </row>
    <row r="78" spans="1:7" ht="12" customHeight="1">
      <c r="A78" s="4" t="s">
        <v>135</v>
      </c>
      <c r="B78" s="4" t="s">
        <v>136</v>
      </c>
      <c r="C78" s="5">
        <v>16745</v>
      </c>
      <c r="D78" s="5">
        <v>22000</v>
      </c>
      <c r="E78" s="5">
        <v>9850</v>
      </c>
      <c r="F78" s="8">
        <f>E78*12/8</f>
        <v>14775</v>
      </c>
      <c r="G78" s="5">
        <v>20000</v>
      </c>
    </row>
    <row r="79" spans="1:7" ht="12" customHeight="1">
      <c r="A79" s="4" t="s">
        <v>137</v>
      </c>
      <c r="B79" s="4" t="s">
        <v>138</v>
      </c>
      <c r="C79" s="11">
        <v>2576</v>
      </c>
      <c r="D79" s="11">
        <v>3100</v>
      </c>
      <c r="E79" s="11">
        <v>1742.85</v>
      </c>
      <c r="F79" s="12">
        <f>E79*12/8</f>
        <v>2614.2749999999996</v>
      </c>
      <c r="G79" s="11">
        <v>3000</v>
      </c>
    </row>
    <row r="80" spans="1:7" ht="12" customHeight="1">
      <c r="A80" s="4"/>
      <c r="B80" s="4"/>
      <c r="C80" s="4"/>
      <c r="D80" s="4"/>
      <c r="E80" s="4"/>
      <c r="F80" s="8"/>
      <c r="G80" s="4"/>
    </row>
    <row r="81" spans="1:8" ht="12" customHeight="1">
      <c r="A81" s="4" t="s">
        <v>0</v>
      </c>
      <c r="B81" s="4" t="s">
        <v>139</v>
      </c>
      <c r="C81" s="5">
        <f>SUM(C75:C80)</f>
        <v>94490</v>
      </c>
      <c r="D81" s="5">
        <f t="shared" ref="D81:G81" si="5">SUM(D75:D80)</f>
        <v>107600</v>
      </c>
      <c r="E81" s="5">
        <f t="shared" si="5"/>
        <v>54962.729999999996</v>
      </c>
      <c r="F81" s="5">
        <f t="shared" si="5"/>
        <v>82444.095000000001</v>
      </c>
      <c r="G81" s="5">
        <f t="shared" si="5"/>
        <v>92000</v>
      </c>
    </row>
    <row r="82" spans="1:8" ht="12" customHeight="1">
      <c r="A82" s="4" t="s">
        <v>0</v>
      </c>
      <c r="B82" s="4" t="s">
        <v>0</v>
      </c>
      <c r="C82" s="4" t="s">
        <v>0</v>
      </c>
      <c r="D82" s="4" t="s">
        <v>0</v>
      </c>
      <c r="E82" s="4" t="s">
        <v>0</v>
      </c>
      <c r="F82" s="8"/>
      <c r="G82" s="4" t="s">
        <v>0</v>
      </c>
    </row>
    <row r="83" spans="1:8" ht="12" customHeight="1">
      <c r="A83" s="4" t="s">
        <v>0</v>
      </c>
      <c r="B83" s="4" t="s">
        <v>140</v>
      </c>
      <c r="C83" s="4" t="s">
        <v>0</v>
      </c>
      <c r="D83" s="4" t="s">
        <v>0</v>
      </c>
      <c r="E83" s="4" t="s">
        <v>0</v>
      </c>
      <c r="F83" s="8"/>
      <c r="G83" s="4" t="s">
        <v>0</v>
      </c>
    </row>
    <row r="84" spans="1:8" ht="12" customHeight="1">
      <c r="A84" s="4" t="s">
        <v>141</v>
      </c>
      <c r="B84" s="4" t="s">
        <v>142</v>
      </c>
      <c r="C84" s="5">
        <v>770</v>
      </c>
      <c r="D84" s="5">
        <v>2000</v>
      </c>
      <c r="E84" s="5">
        <v>1284</v>
      </c>
      <c r="F84" s="8">
        <f>E84*12/8</f>
        <v>1926</v>
      </c>
      <c r="G84" s="5">
        <v>2000</v>
      </c>
    </row>
    <row r="85" spans="1:8" ht="12" customHeight="1">
      <c r="A85" s="4" t="s">
        <v>143</v>
      </c>
      <c r="B85" s="4" t="s">
        <v>144</v>
      </c>
      <c r="C85" s="5">
        <v>300</v>
      </c>
      <c r="D85" s="5">
        <v>1000</v>
      </c>
      <c r="E85" s="5">
        <v>200</v>
      </c>
      <c r="F85" s="16">
        <f>+E85*1.25</f>
        <v>250</v>
      </c>
      <c r="G85" s="5">
        <v>1000</v>
      </c>
    </row>
    <row r="86" spans="1:8" ht="12" customHeight="1">
      <c r="A86" s="4" t="s">
        <v>145</v>
      </c>
      <c r="B86" s="4" t="s">
        <v>146</v>
      </c>
      <c r="C86" s="11">
        <v>270</v>
      </c>
      <c r="D86" s="11">
        <v>1000</v>
      </c>
      <c r="E86" s="11">
        <v>0</v>
      </c>
      <c r="F86" s="12">
        <f>E86*12/8</f>
        <v>0</v>
      </c>
      <c r="G86" s="11">
        <v>1000</v>
      </c>
    </row>
    <row r="87" spans="1:8" ht="12" customHeight="1">
      <c r="A87" s="4"/>
      <c r="B87" s="4"/>
      <c r="C87" s="4"/>
      <c r="D87" s="4"/>
      <c r="E87" s="4"/>
      <c r="F87" s="8"/>
      <c r="G87" s="4"/>
    </row>
    <row r="88" spans="1:8" ht="12" customHeight="1">
      <c r="A88" s="4" t="s">
        <v>0</v>
      </c>
      <c r="B88" s="4" t="s">
        <v>172</v>
      </c>
      <c r="C88" s="5">
        <f>SUM(C84:C87)</f>
        <v>1340</v>
      </c>
      <c r="D88" s="5">
        <f t="shared" ref="D88:G88" si="6">SUM(D84:D87)</f>
        <v>4000</v>
      </c>
      <c r="E88" s="5">
        <f t="shared" si="6"/>
        <v>1484</v>
      </c>
      <c r="F88" s="5">
        <f t="shared" si="6"/>
        <v>2176</v>
      </c>
      <c r="G88" s="5">
        <f t="shared" si="6"/>
        <v>4000</v>
      </c>
    </row>
    <row r="89" spans="1:8" ht="12" customHeight="1">
      <c r="A89" s="4" t="s">
        <v>0</v>
      </c>
      <c r="B89" s="4" t="s">
        <v>0</v>
      </c>
      <c r="C89" s="4" t="s">
        <v>0</v>
      </c>
      <c r="D89" s="4" t="s">
        <v>0</v>
      </c>
      <c r="E89" s="4" t="s">
        <v>0</v>
      </c>
      <c r="F89" s="8"/>
      <c r="G89" s="4" t="s">
        <v>0</v>
      </c>
    </row>
    <row r="90" spans="1:8" ht="12" customHeight="1">
      <c r="A90" s="4" t="s">
        <v>0</v>
      </c>
      <c r="B90" s="4" t="s">
        <v>147</v>
      </c>
      <c r="C90" s="4" t="s">
        <v>0</v>
      </c>
      <c r="D90" s="4" t="s">
        <v>0</v>
      </c>
      <c r="E90" s="4" t="s">
        <v>0</v>
      </c>
      <c r="F90" s="8"/>
      <c r="G90" s="4" t="s">
        <v>0</v>
      </c>
    </row>
    <row r="91" spans="1:8" ht="12" customHeight="1">
      <c r="A91" s="4" t="s">
        <v>148</v>
      </c>
      <c r="B91" s="4" t="s">
        <v>149</v>
      </c>
      <c r="C91" s="11">
        <v>198418</v>
      </c>
      <c r="D91" s="11">
        <v>201157</v>
      </c>
      <c r="E91" s="11">
        <v>134104.64000000001</v>
      </c>
      <c r="F91" s="12">
        <f>E91*12/8</f>
        <v>201156.96000000002</v>
      </c>
      <c r="G91" s="11">
        <v>218049</v>
      </c>
      <c r="H91" s="13" t="s">
        <v>203</v>
      </c>
    </row>
    <row r="92" spans="1:8" ht="12" customHeight="1">
      <c r="A92" s="4"/>
      <c r="B92" s="4"/>
      <c r="C92" s="4"/>
      <c r="D92" s="4"/>
      <c r="E92" s="4"/>
      <c r="F92" s="8"/>
      <c r="G92" s="4"/>
    </row>
    <row r="93" spans="1:8" ht="12" customHeight="1">
      <c r="A93" s="4" t="s">
        <v>0</v>
      </c>
      <c r="B93" s="4" t="s">
        <v>150</v>
      </c>
      <c r="C93" s="5">
        <f>SUM(C91:C92)</f>
        <v>198418</v>
      </c>
      <c r="D93" s="5">
        <f t="shared" ref="D93:G93" si="7">SUM(D91:D92)</f>
        <v>201157</v>
      </c>
      <c r="E93" s="5">
        <f t="shared" si="7"/>
        <v>134104.64000000001</v>
      </c>
      <c r="F93" s="5">
        <f t="shared" si="7"/>
        <v>201156.96000000002</v>
      </c>
      <c r="G93" s="5">
        <f t="shared" si="7"/>
        <v>218049</v>
      </c>
    </row>
    <row r="94" spans="1:8" ht="12" customHeight="1">
      <c r="A94" s="4"/>
      <c r="B94" s="4"/>
      <c r="C94" s="4"/>
      <c r="D94" s="4"/>
      <c r="E94" s="4"/>
      <c r="F94" s="8"/>
      <c r="G94" s="4"/>
    </row>
    <row r="95" spans="1:8" ht="12" customHeight="1">
      <c r="A95" s="4" t="s">
        <v>0</v>
      </c>
      <c r="B95" s="4" t="s">
        <v>151</v>
      </c>
      <c r="C95" s="5">
        <f>+C40+C72+C81+C88+C93</f>
        <v>512074</v>
      </c>
      <c r="D95" s="5">
        <f t="shared" ref="D95:G95" si="8">+D40+D72+D81+D88+D93</f>
        <v>589295</v>
      </c>
      <c r="E95" s="5">
        <f t="shared" si="8"/>
        <v>391352.78</v>
      </c>
      <c r="F95" s="5">
        <f t="shared" si="8"/>
        <v>581713.66999999993</v>
      </c>
      <c r="G95" s="5">
        <f t="shared" si="8"/>
        <v>580697.77</v>
      </c>
    </row>
    <row r="96" spans="1:8" ht="12" customHeight="1">
      <c r="A96" s="4" t="s">
        <v>0</v>
      </c>
      <c r="B96" s="4" t="s">
        <v>0</v>
      </c>
      <c r="C96" s="4" t="s">
        <v>0</v>
      </c>
      <c r="D96" s="4" t="s">
        <v>0</v>
      </c>
      <c r="E96" s="4" t="s">
        <v>0</v>
      </c>
      <c r="F96" s="8"/>
      <c r="G96" s="4" t="s">
        <v>0</v>
      </c>
    </row>
    <row r="97" spans="1:8" ht="12" customHeight="1">
      <c r="A97" s="4" t="s">
        <v>0</v>
      </c>
      <c r="B97" s="4" t="s">
        <v>152</v>
      </c>
      <c r="C97" s="5">
        <f>+C18-C95</f>
        <v>643965</v>
      </c>
      <c r="D97" s="5">
        <f t="shared" ref="D97:G97" si="9">+D18-D95</f>
        <v>0</v>
      </c>
      <c r="E97" s="5">
        <f t="shared" si="9"/>
        <v>37275.450000000012</v>
      </c>
      <c r="F97" s="5">
        <f t="shared" si="9"/>
        <v>61120.675000000047</v>
      </c>
      <c r="G97" s="5">
        <f t="shared" si="9"/>
        <v>3.0000000027939677E-2</v>
      </c>
    </row>
    <row r="98" spans="1:8" ht="12" customHeight="1">
      <c r="A98" s="4" t="s">
        <v>0</v>
      </c>
      <c r="B98" s="4" t="s">
        <v>0</v>
      </c>
      <c r="C98" s="4" t="s">
        <v>0</v>
      </c>
      <c r="D98" s="4" t="s">
        <v>0</v>
      </c>
      <c r="E98" s="4" t="s">
        <v>0</v>
      </c>
      <c r="F98" s="8"/>
      <c r="G98" s="4" t="s">
        <v>0</v>
      </c>
    </row>
    <row r="99" spans="1:8" ht="12" customHeight="1">
      <c r="A99" s="4" t="s">
        <v>0</v>
      </c>
      <c r="B99" s="4" t="s">
        <v>153</v>
      </c>
      <c r="C99" s="4" t="s">
        <v>0</v>
      </c>
      <c r="D99" s="4" t="s">
        <v>0</v>
      </c>
      <c r="E99" s="4" t="s">
        <v>0</v>
      </c>
      <c r="F99" s="8"/>
      <c r="G99" s="4" t="s">
        <v>0</v>
      </c>
    </row>
    <row r="100" spans="1:8" ht="12" customHeight="1">
      <c r="A100" s="4" t="s">
        <v>0</v>
      </c>
      <c r="B100" s="4" t="s">
        <v>0</v>
      </c>
      <c r="C100" s="4" t="s">
        <v>0</v>
      </c>
      <c r="D100" s="4" t="s">
        <v>0</v>
      </c>
      <c r="E100" s="4" t="s">
        <v>0</v>
      </c>
      <c r="F100" s="8"/>
      <c r="G100" s="4" t="s">
        <v>0</v>
      </c>
    </row>
    <row r="101" spans="1:8" ht="12" customHeight="1">
      <c r="A101" s="4" t="s">
        <v>0</v>
      </c>
      <c r="B101" s="4" t="s">
        <v>154</v>
      </c>
      <c r="C101" s="4" t="s">
        <v>0</v>
      </c>
      <c r="D101" s="4" t="s">
        <v>0</v>
      </c>
      <c r="E101" s="4" t="s">
        <v>0</v>
      </c>
      <c r="F101" s="8"/>
      <c r="G101" s="4" t="s">
        <v>0</v>
      </c>
    </row>
    <row r="102" spans="1:8" ht="12" customHeight="1">
      <c r="A102" s="4" t="s">
        <v>155</v>
      </c>
      <c r="B102" s="4" t="s">
        <v>156</v>
      </c>
      <c r="C102" s="5">
        <v>198418</v>
      </c>
      <c r="D102" s="5">
        <v>201157</v>
      </c>
      <c r="E102" s="5">
        <v>134104.54</v>
      </c>
      <c r="F102" s="59">
        <f>F91</f>
        <v>201156.96000000002</v>
      </c>
      <c r="G102" s="73">
        <f>G91</f>
        <v>218049</v>
      </c>
      <c r="H102" s="13" t="s">
        <v>202</v>
      </c>
    </row>
    <row r="103" spans="1:8" ht="12" customHeight="1">
      <c r="A103" s="4" t="s">
        <v>157</v>
      </c>
      <c r="B103" s="4" t="s">
        <v>158</v>
      </c>
      <c r="C103" s="11">
        <v>662</v>
      </c>
      <c r="D103" s="11">
        <v>0</v>
      </c>
      <c r="E103" s="11">
        <v>559.61</v>
      </c>
      <c r="F103" s="12">
        <f>E103*12/8</f>
        <v>839.41499999999996</v>
      </c>
      <c r="G103" s="11">
        <v>200</v>
      </c>
    </row>
    <row r="104" spans="1:8" ht="12" customHeight="1">
      <c r="A104" s="4" t="s">
        <v>0</v>
      </c>
      <c r="B104" s="4" t="s">
        <v>0</v>
      </c>
      <c r="C104" s="4" t="s">
        <v>0</v>
      </c>
      <c r="D104" s="4" t="s">
        <v>0</v>
      </c>
      <c r="E104" s="4" t="s">
        <v>0</v>
      </c>
      <c r="F104" s="8"/>
      <c r="G104" s="4" t="s">
        <v>0</v>
      </c>
    </row>
    <row r="105" spans="1:8" ht="12" customHeight="1">
      <c r="A105" s="4" t="s">
        <v>0</v>
      </c>
      <c r="B105" s="4" t="s">
        <v>159</v>
      </c>
      <c r="C105" s="5">
        <f>SUM(C102:C104)</f>
        <v>199080</v>
      </c>
      <c r="D105" s="5">
        <f t="shared" ref="D105:G105" si="10">SUM(D102:D104)</f>
        <v>201157</v>
      </c>
      <c r="E105" s="5">
        <f t="shared" si="10"/>
        <v>134664.15</v>
      </c>
      <c r="F105" s="5">
        <f t="shared" si="10"/>
        <v>201996.37500000003</v>
      </c>
      <c r="G105" s="5">
        <f t="shared" si="10"/>
        <v>218249</v>
      </c>
      <c r="H105" s="5"/>
    </row>
    <row r="106" spans="1:8" ht="12" customHeight="1">
      <c r="A106" s="4"/>
      <c r="B106" s="4"/>
      <c r="C106" s="4"/>
      <c r="D106" s="4"/>
      <c r="E106" s="4"/>
      <c r="F106" s="8"/>
      <c r="G106" s="4"/>
    </row>
    <row r="107" spans="1:8" ht="12" customHeight="1">
      <c r="A107" s="4" t="s">
        <v>0</v>
      </c>
      <c r="B107" s="4" t="s">
        <v>160</v>
      </c>
      <c r="C107" s="4" t="s">
        <v>0</v>
      </c>
      <c r="D107" s="4" t="s">
        <v>0</v>
      </c>
      <c r="E107" s="4" t="s">
        <v>0</v>
      </c>
      <c r="F107" s="8"/>
      <c r="G107" s="4" t="s">
        <v>0</v>
      </c>
    </row>
    <row r="108" spans="1:8" ht="12" customHeight="1">
      <c r="A108" s="4" t="s">
        <v>164</v>
      </c>
      <c r="B108" s="4" t="s">
        <v>165</v>
      </c>
      <c r="C108" s="5">
        <v>5395</v>
      </c>
      <c r="D108" s="5">
        <v>0</v>
      </c>
      <c r="E108" s="5">
        <v>0</v>
      </c>
      <c r="F108" s="8">
        <f>E108*12/8</f>
        <v>0</v>
      </c>
      <c r="G108" s="5">
        <v>64000</v>
      </c>
    </row>
    <row r="109" spans="1:8" ht="12" customHeight="1">
      <c r="A109" s="4" t="s">
        <v>168</v>
      </c>
      <c r="B109" s="4" t="s">
        <v>169</v>
      </c>
      <c r="C109" s="5"/>
      <c r="D109" s="5">
        <v>255000</v>
      </c>
      <c r="E109" s="5"/>
      <c r="F109" s="8"/>
      <c r="G109" s="5">
        <v>150000</v>
      </c>
    </row>
    <row r="110" spans="1:8" ht="12" customHeight="1">
      <c r="A110" s="4"/>
      <c r="B110" s="4"/>
      <c r="C110" s="4"/>
      <c r="D110" s="4"/>
      <c r="E110" s="4"/>
      <c r="F110" s="8"/>
      <c r="G110" s="4"/>
    </row>
    <row r="111" spans="1:8" ht="12" customHeight="1">
      <c r="A111" s="4" t="s">
        <v>0</v>
      </c>
      <c r="B111" s="4" t="s">
        <v>170</v>
      </c>
      <c r="C111" s="5">
        <f>SUM(C108:C110)</f>
        <v>5395</v>
      </c>
      <c r="D111" s="5">
        <f>SUM(D108:D110)</f>
        <v>255000</v>
      </c>
      <c r="E111" s="5">
        <f>SUM(E108:E110)</f>
        <v>0</v>
      </c>
      <c r="F111" s="5">
        <f>SUM(F108:F110)</f>
        <v>0</v>
      </c>
      <c r="G111" s="5">
        <f>SUM(G108:G110)</f>
        <v>214000</v>
      </c>
    </row>
    <row r="112" spans="1:8" ht="12" customHeight="1">
      <c r="A112" s="4" t="s">
        <v>0</v>
      </c>
      <c r="B112" s="4" t="s">
        <v>0</v>
      </c>
      <c r="C112" s="4" t="s">
        <v>0</v>
      </c>
      <c r="D112" s="4" t="s">
        <v>0</v>
      </c>
      <c r="E112" s="4" t="s">
        <v>0</v>
      </c>
      <c r="F112" s="8"/>
      <c r="G112" s="4" t="s">
        <v>0</v>
      </c>
    </row>
    <row r="113" spans="1:7" ht="12" customHeight="1" thickBot="1">
      <c r="A113" s="4" t="s">
        <v>0</v>
      </c>
      <c r="B113" s="4" t="s">
        <v>171</v>
      </c>
      <c r="C113" s="60">
        <f>+C97+C105-C111</f>
        <v>837650</v>
      </c>
      <c r="D113" s="60">
        <f>+D97+D105-D111</f>
        <v>-53843</v>
      </c>
      <c r="E113" s="60">
        <f>+E97+E105-E111</f>
        <v>171939.6</v>
      </c>
      <c r="F113" s="60">
        <f>+F97+F105-F111</f>
        <v>263117.05000000005</v>
      </c>
      <c r="G113" s="60">
        <f>+G97+G105-G111</f>
        <v>4249.0300000000279</v>
      </c>
    </row>
    <row r="114" spans="1:7" ht="12" customHeight="1" thickTop="1"/>
  </sheetData>
  <pageMargins left="0.25" right="0.25" top="1" bottom="0.25" header="0.25" footer="0.5"/>
  <pageSetup fitToHeight="0" orientation="portrait"/>
  <headerFooter>
    <oddHeader xml:space="preserve">&amp;L
1516 Hinman Avenue
Evanston  IL  60201
&amp;C Hinman House Condominium Association
2017 Approved  Budget
&amp;R 
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000"/>
    <pageSetUpPr fitToPage="1"/>
  </sheetPr>
  <dimension ref="A1:M389"/>
  <sheetViews>
    <sheetView showGridLines="0" topLeftCell="A62" zoomScale="140" zoomScaleNormal="140" zoomScalePageLayoutView="140" workbookViewId="0">
      <selection activeCell="G31" sqref="G31:G42"/>
    </sheetView>
  </sheetViews>
  <sheetFormatPr baseColWidth="10" defaultColWidth="9.1640625" defaultRowHeight="14" x14ac:dyDescent="0"/>
  <cols>
    <col min="1" max="1" width="5.33203125" style="54" customWidth="1"/>
    <col min="2" max="2" width="12.5" style="54" customWidth="1"/>
    <col min="3" max="3" width="13.5" style="54" customWidth="1"/>
    <col min="4" max="4" width="14.6640625" style="54" customWidth="1"/>
    <col min="5" max="5" width="12.83203125" style="54" customWidth="1"/>
    <col min="6" max="6" width="13.1640625" style="54" customWidth="1"/>
    <col min="7" max="8" width="13" style="54" customWidth="1"/>
    <col min="9" max="9" width="15.5" style="54" customWidth="1"/>
    <col min="10" max="10" width="1.5" style="18" customWidth="1"/>
    <col min="11" max="11" width="16.33203125" style="18" bestFit="1" customWidth="1"/>
    <col min="12" max="12" width="1.1640625" style="18" customWidth="1"/>
    <col min="13" max="13" width="20.33203125" style="18" bestFit="1" customWidth="1"/>
    <col min="14" max="16384" width="9.1640625" style="18"/>
  </cols>
  <sheetData>
    <row r="1" spans="1:11" ht="23">
      <c r="A1" s="79" t="s">
        <v>176</v>
      </c>
      <c r="B1" s="80"/>
      <c r="C1" s="80"/>
      <c r="D1" s="80"/>
      <c r="E1" s="80"/>
      <c r="F1" s="80"/>
      <c r="G1" s="80"/>
      <c r="H1" s="80"/>
      <c r="I1" s="80"/>
    </row>
    <row r="2" spans="1:11" hidden="1">
      <c r="A2" s="19"/>
      <c r="B2" s="19"/>
      <c r="C2" s="19"/>
      <c r="D2" s="19"/>
      <c r="E2" s="19"/>
      <c r="F2" s="19"/>
      <c r="G2" s="19"/>
      <c r="H2" s="19"/>
      <c r="I2" s="19"/>
    </row>
    <row r="3" spans="1:11" ht="19.5" hidden="1" customHeight="1">
      <c r="A3" s="20"/>
      <c r="B3" s="20"/>
      <c r="C3" s="20"/>
      <c r="D3" s="21" t="s">
        <v>177</v>
      </c>
      <c r="E3" s="20"/>
      <c r="F3" s="22" t="s">
        <v>178</v>
      </c>
      <c r="G3" s="22"/>
      <c r="H3" s="23"/>
      <c r="I3" s="23"/>
    </row>
    <row r="4" spans="1:11">
      <c r="A4" s="77" t="s">
        <v>179</v>
      </c>
      <c r="B4" s="77"/>
      <c r="C4" s="78"/>
      <c r="D4" s="24">
        <v>283245</v>
      </c>
      <c r="E4" s="20"/>
      <c r="F4" s="81" t="s">
        <v>180</v>
      </c>
      <c r="G4" s="81"/>
      <c r="H4" s="81"/>
      <c r="I4" s="81"/>
    </row>
    <row r="5" spans="1:11">
      <c r="A5" s="77" t="s">
        <v>181</v>
      </c>
      <c r="B5" s="77"/>
      <c r="C5" s="78"/>
      <c r="D5" s="25">
        <v>5.5E-2</v>
      </c>
      <c r="E5" s="20"/>
      <c r="F5" s="82" t="s">
        <v>182</v>
      </c>
      <c r="G5" s="82"/>
      <c r="H5" s="82"/>
      <c r="I5" s="82"/>
    </row>
    <row r="6" spans="1:11">
      <c r="A6" s="77" t="s">
        <v>183</v>
      </c>
      <c r="B6" s="77"/>
      <c r="C6" s="78"/>
      <c r="D6" s="26">
        <v>5</v>
      </c>
      <c r="E6" s="20"/>
      <c r="F6" s="27"/>
      <c r="G6" s="28"/>
      <c r="H6" s="20"/>
      <c r="I6" s="29"/>
      <c r="K6" s="30"/>
    </row>
    <row r="7" spans="1:11">
      <c r="A7" s="77" t="s">
        <v>184</v>
      </c>
      <c r="B7" s="77"/>
      <c r="C7" s="78"/>
      <c r="D7" s="31">
        <v>42339</v>
      </c>
      <c r="E7" s="20"/>
      <c r="F7" s="27"/>
      <c r="G7" s="28"/>
      <c r="H7" s="20"/>
      <c r="I7" s="29"/>
    </row>
    <row r="8" spans="1:11" hidden="1">
      <c r="A8" s="77" t="s">
        <v>185</v>
      </c>
      <c r="B8" s="77"/>
      <c r="C8" s="78"/>
      <c r="D8" s="24"/>
      <c r="E8" s="20"/>
      <c r="F8" s="27"/>
      <c r="G8" s="28"/>
      <c r="H8" s="20"/>
      <c r="I8" s="29"/>
    </row>
    <row r="9" spans="1:11">
      <c r="A9" s="32"/>
      <c r="B9" s="32"/>
      <c r="C9" s="32"/>
      <c r="D9" s="33"/>
      <c r="E9" s="32"/>
      <c r="F9" s="33"/>
      <c r="G9" s="33"/>
      <c r="H9" s="32"/>
      <c r="I9" s="34"/>
    </row>
    <row r="10" spans="1:11">
      <c r="A10" s="20"/>
      <c r="B10" s="20"/>
      <c r="C10" s="20"/>
      <c r="D10" s="20"/>
      <c r="E10" s="20"/>
      <c r="F10" s="20"/>
      <c r="G10" s="20"/>
      <c r="H10" s="20"/>
      <c r="I10" s="29"/>
    </row>
    <row r="11" spans="1:11">
      <c r="A11" s="77" t="s">
        <v>186</v>
      </c>
      <c r="B11" s="77"/>
      <c r="C11" s="78"/>
      <c r="D11" s="35">
        <f>IF(Values_Entered,-PMT(Interest_Rate/12,Loan_Years*12,Loan_Amount),"")</f>
        <v>5410.3086793464608</v>
      </c>
      <c r="E11" s="20"/>
      <c r="F11" s="36"/>
      <c r="G11" s="36"/>
      <c r="H11" s="20"/>
      <c r="I11" s="29"/>
    </row>
    <row r="12" spans="1:11" ht="14.25" customHeight="1">
      <c r="A12" s="77" t="s">
        <v>187</v>
      </c>
      <c r="B12" s="77"/>
      <c r="C12" s="78"/>
      <c r="D12" s="37">
        <f>IF(Values_Entered,Loan_Years*12,"")</f>
        <v>60</v>
      </c>
      <c r="E12" s="20"/>
      <c r="F12" s="36"/>
      <c r="G12" s="36"/>
      <c r="H12" s="20"/>
      <c r="I12" s="29"/>
    </row>
    <row r="13" spans="1:11">
      <c r="A13" s="77" t="s">
        <v>188</v>
      </c>
      <c r="B13" s="77"/>
      <c r="C13" s="78"/>
      <c r="D13" s="37">
        <f>IF(Values_Entered,Number_of_Payments,"")</f>
        <v>60</v>
      </c>
      <c r="E13" s="20"/>
      <c r="F13" s="38"/>
      <c r="G13" s="38"/>
      <c r="H13" s="20"/>
      <c r="I13" s="29"/>
    </row>
    <row r="14" spans="1:11">
      <c r="A14" s="77" t="s">
        <v>189</v>
      </c>
      <c r="B14" s="77"/>
      <c r="C14" s="78"/>
      <c r="D14" s="35">
        <f>IF(Values_Entered,SUMIF(Beg_Bal,"&gt;0",Extra_Pay),"")</f>
        <v>0</v>
      </c>
      <c r="E14" s="20"/>
      <c r="F14" s="38"/>
      <c r="G14" s="38"/>
      <c r="H14" s="20"/>
      <c r="I14" s="29"/>
    </row>
    <row r="15" spans="1:11">
      <c r="A15" s="77" t="s">
        <v>190</v>
      </c>
      <c r="B15" s="77"/>
      <c r="C15" s="78"/>
      <c r="D15" s="35">
        <f>IF(Values_Entered,SUMIF(Beg_Bal,"&gt;0",Int),"")</f>
        <v>41373.520760787738</v>
      </c>
      <c r="E15" s="20"/>
      <c r="F15" s="36"/>
      <c r="G15" s="36"/>
      <c r="H15" s="20"/>
      <c r="I15" s="29"/>
    </row>
    <row r="16" spans="1:11" ht="15.75" customHeight="1">
      <c r="A16" s="32"/>
      <c r="B16" s="32"/>
      <c r="C16" s="32"/>
      <c r="D16" s="32"/>
      <c r="E16" s="33"/>
      <c r="F16" s="33"/>
      <c r="G16" s="33"/>
      <c r="H16" s="32"/>
      <c r="I16" s="32"/>
    </row>
    <row r="17" spans="1:9" s="40" customFormat="1" ht="28.5" customHeight="1">
      <c r="A17" s="39" t="s">
        <v>191</v>
      </c>
      <c r="B17" s="39" t="s">
        <v>192</v>
      </c>
      <c r="C17" s="39" t="s">
        <v>193</v>
      </c>
      <c r="D17" s="39" t="s">
        <v>194</v>
      </c>
      <c r="E17" s="39" t="s">
        <v>195</v>
      </c>
      <c r="F17" s="39" t="s">
        <v>196</v>
      </c>
      <c r="G17" s="39" t="s">
        <v>197</v>
      </c>
      <c r="H17" s="39" t="s">
        <v>198</v>
      </c>
      <c r="I17" s="39" t="s">
        <v>199</v>
      </c>
    </row>
    <row r="18" spans="1:9" s="44" customFormat="1">
      <c r="A18" s="41">
        <f>IF(Values_Entered,1,"")</f>
        <v>1</v>
      </c>
      <c r="B18" s="42">
        <f>IF(Pay_Num&lt;&gt;"",Loan_Start,"")</f>
        <v>42339</v>
      </c>
      <c r="C18" s="43">
        <f>IF(Values_Entered,Loan_Amount,"")</f>
        <v>283245</v>
      </c>
      <c r="D18" s="43">
        <f>IF(Pay_Num&lt;&gt;"",Scheduled_Monthly_Payment,"")</f>
        <v>5410.3086793464608</v>
      </c>
      <c r="E18" s="43">
        <f>IF(Pay_Num&lt;&gt;"",Scheduled_Extra_Payments,"")</f>
        <v>0</v>
      </c>
      <c r="F18" s="43">
        <f>IF(Pay_Num&lt;&gt;"",Sched_Pay+Extra_Pay,"")</f>
        <v>5410.3086793464608</v>
      </c>
      <c r="G18" s="43">
        <f>IF(Pay_Num&lt;&gt;"",Total_Pay-Int,"")</f>
        <v>4112.1024293464607</v>
      </c>
      <c r="H18" s="43">
        <f>IF(Pay_Num&lt;&gt;"",Beg_Bal*Interest_Rate/12,"")</f>
        <v>1298.20625</v>
      </c>
      <c r="I18" s="43">
        <f>IF(Pay_Num&lt;&gt;"",Beg_Bal-Princ,"")</f>
        <v>279132.89757065353</v>
      </c>
    </row>
    <row r="19" spans="1:9" s="40" customFormat="1" ht="12.75" customHeight="1">
      <c r="A19" s="45">
        <f t="shared" ref="A19:A82" si="0">IF(Values_Entered,A18+1,"")</f>
        <v>2</v>
      </c>
      <c r="B19" s="46">
        <f t="shared" ref="B19:B82" si="1">IF(Pay_Num&lt;&gt;"",DATE(YEAR(B18),MONTH(B18)+1,DAY(B18)),"")</f>
        <v>42370</v>
      </c>
      <c r="C19" s="47">
        <f>IF(Pay_Num&lt;&gt;"",I18,"")</f>
        <v>279132.89757065353</v>
      </c>
      <c r="D19" s="47">
        <f>IF(Pay_Num&lt;&gt;"",Scheduled_Monthly_Payment,"")</f>
        <v>5410.3086793464608</v>
      </c>
      <c r="E19" s="47">
        <f>IF(Pay_Num&lt;&gt;"",Scheduled_Extra_Payments,"")</f>
        <v>0</v>
      </c>
      <c r="F19" s="57">
        <f t="shared" ref="F19:F82" si="2">IF(Pay_Num&lt;&gt;"",Sched_Pay+Extra_Pay,"")</f>
        <v>5410.3086793464608</v>
      </c>
      <c r="G19" s="47">
        <f t="shared" ref="G19:G82" si="3">IF(Pay_Num&lt;&gt;"",Total_Pay-Int,"")</f>
        <v>4130.9495654809652</v>
      </c>
      <c r="H19" s="47">
        <f>IF(Pay_Num&lt;&gt;"",Beg_Bal*Interest_Rate/12,"")</f>
        <v>1279.3591138654954</v>
      </c>
      <c r="I19" s="47">
        <f t="shared" ref="I19:I82" si="4">IF(Pay_Num&lt;&gt;"",Beg_Bal-Princ,"")</f>
        <v>275001.94800517254</v>
      </c>
    </row>
    <row r="20" spans="1:9" s="40" customFormat="1" ht="12.75" customHeight="1">
      <c r="A20" s="45">
        <f t="shared" si="0"/>
        <v>3</v>
      </c>
      <c r="B20" s="46">
        <f t="shared" si="1"/>
        <v>42401</v>
      </c>
      <c r="C20" s="47">
        <f t="shared" ref="C20:C83" si="5">IF(Pay_Num&lt;&gt;"",I19,"")</f>
        <v>275001.94800517254</v>
      </c>
      <c r="D20" s="47">
        <f t="shared" ref="D20:D83" si="6">IF(Pay_Num&lt;&gt;"",Scheduled_Monthly_Payment,"")</f>
        <v>5410.3086793464608</v>
      </c>
      <c r="E20" s="47">
        <f t="shared" ref="E20:E82" si="7">IF(Pay_Num&lt;&gt;"",Scheduled_Extra_Payments,"")</f>
        <v>0</v>
      </c>
      <c r="F20" s="57">
        <f t="shared" si="2"/>
        <v>5410.3086793464608</v>
      </c>
      <c r="G20" s="47">
        <f t="shared" si="3"/>
        <v>4149.8830843227533</v>
      </c>
      <c r="H20" s="47">
        <f t="shared" ref="H20:H83" si="8">IF(Pay_Num&lt;&gt;"",Beg_Bal*Interest_Rate/12,"")</f>
        <v>1260.4255950237075</v>
      </c>
      <c r="I20" s="47">
        <f t="shared" si="4"/>
        <v>270852.06492084981</v>
      </c>
    </row>
    <row r="21" spans="1:9" s="40" customFormat="1">
      <c r="A21" s="45">
        <f t="shared" si="0"/>
        <v>4</v>
      </c>
      <c r="B21" s="46">
        <f t="shared" si="1"/>
        <v>42430</v>
      </c>
      <c r="C21" s="47">
        <f t="shared" si="5"/>
        <v>270852.06492084981</v>
      </c>
      <c r="D21" s="47">
        <f t="shared" si="6"/>
        <v>5410.3086793464608</v>
      </c>
      <c r="E21" s="47">
        <f t="shared" si="7"/>
        <v>0</v>
      </c>
      <c r="F21" s="57">
        <f t="shared" si="2"/>
        <v>5410.3086793464608</v>
      </c>
      <c r="G21" s="47">
        <f t="shared" si="3"/>
        <v>4168.9033817925656</v>
      </c>
      <c r="H21" s="47">
        <f t="shared" si="8"/>
        <v>1241.405297553895</v>
      </c>
      <c r="I21" s="47">
        <f t="shared" si="4"/>
        <v>266683.16153905727</v>
      </c>
    </row>
    <row r="22" spans="1:9" s="40" customFormat="1">
      <c r="A22" s="45">
        <f t="shared" si="0"/>
        <v>5</v>
      </c>
      <c r="B22" s="46">
        <f t="shared" si="1"/>
        <v>42461</v>
      </c>
      <c r="C22" s="47">
        <f t="shared" si="5"/>
        <v>266683.16153905727</v>
      </c>
      <c r="D22" s="47">
        <f t="shared" si="6"/>
        <v>5410.3086793464608</v>
      </c>
      <c r="E22" s="47">
        <f t="shared" si="7"/>
        <v>0</v>
      </c>
      <c r="F22" s="57">
        <f t="shared" si="2"/>
        <v>5410.3086793464608</v>
      </c>
      <c r="G22" s="47">
        <f t="shared" si="3"/>
        <v>4188.0108556257819</v>
      </c>
      <c r="H22" s="47">
        <f t="shared" si="8"/>
        <v>1222.2978237206792</v>
      </c>
      <c r="I22" s="47">
        <f t="shared" si="4"/>
        <v>262495.15068343148</v>
      </c>
    </row>
    <row r="23" spans="1:9">
      <c r="A23" s="45">
        <f t="shared" si="0"/>
        <v>6</v>
      </c>
      <c r="B23" s="46">
        <f t="shared" si="1"/>
        <v>42491</v>
      </c>
      <c r="C23" s="47">
        <f>IF(Pay_Num&lt;&gt;"",I22,"")</f>
        <v>262495.15068343148</v>
      </c>
      <c r="D23" s="47">
        <f t="shared" si="6"/>
        <v>5410.3086793464608</v>
      </c>
      <c r="E23" s="47">
        <f t="shared" si="7"/>
        <v>0</v>
      </c>
      <c r="F23" s="57">
        <f t="shared" si="2"/>
        <v>5410.3086793464608</v>
      </c>
      <c r="G23" s="47">
        <f t="shared" si="3"/>
        <v>4207.2059053807334</v>
      </c>
      <c r="H23" s="47">
        <f t="shared" si="8"/>
        <v>1203.1027739657277</v>
      </c>
      <c r="I23" s="47">
        <f t="shared" si="4"/>
        <v>258287.94477805073</v>
      </c>
    </row>
    <row r="24" spans="1:9">
      <c r="A24" s="45">
        <f t="shared" si="0"/>
        <v>7</v>
      </c>
      <c r="B24" s="46">
        <f t="shared" si="1"/>
        <v>42522</v>
      </c>
      <c r="C24" s="47">
        <f t="shared" si="5"/>
        <v>258287.94477805073</v>
      </c>
      <c r="D24" s="47">
        <f t="shared" si="6"/>
        <v>5410.3086793464608</v>
      </c>
      <c r="E24" s="47">
        <f t="shared" si="7"/>
        <v>0</v>
      </c>
      <c r="F24" s="57">
        <f t="shared" si="2"/>
        <v>5410.3086793464608</v>
      </c>
      <c r="G24" s="47">
        <f t="shared" si="3"/>
        <v>4226.4889324470614</v>
      </c>
      <c r="H24" s="47">
        <f t="shared" si="8"/>
        <v>1183.8197468993992</v>
      </c>
      <c r="I24" s="47">
        <f t="shared" si="4"/>
        <v>254061.45584560366</v>
      </c>
    </row>
    <row r="25" spans="1:9">
      <c r="A25" s="45">
        <f t="shared" si="0"/>
        <v>8</v>
      </c>
      <c r="B25" s="46">
        <f t="shared" si="1"/>
        <v>42552</v>
      </c>
      <c r="C25" s="47">
        <f>IF(Pay_Num&lt;&gt;"",I24,"")</f>
        <v>254061.45584560366</v>
      </c>
      <c r="D25" s="47">
        <f t="shared" si="6"/>
        <v>5410.3086793464608</v>
      </c>
      <c r="E25" s="47">
        <f t="shared" si="7"/>
        <v>0</v>
      </c>
      <c r="F25" s="57">
        <f t="shared" si="2"/>
        <v>5410.3086793464608</v>
      </c>
      <c r="G25" s="47">
        <f t="shared" si="3"/>
        <v>4245.8603400541106</v>
      </c>
      <c r="H25" s="47">
        <f t="shared" si="8"/>
        <v>1164.4483392923501</v>
      </c>
      <c r="I25" s="47">
        <f t="shared" si="4"/>
        <v>249815.59550554954</v>
      </c>
    </row>
    <row r="26" spans="1:9">
      <c r="A26" s="45">
        <f t="shared" si="0"/>
        <v>9</v>
      </c>
      <c r="B26" s="46">
        <f t="shared" si="1"/>
        <v>42583</v>
      </c>
      <c r="C26" s="47">
        <f t="shared" si="5"/>
        <v>249815.59550554954</v>
      </c>
      <c r="D26" s="47">
        <f t="shared" si="6"/>
        <v>5410.3086793464608</v>
      </c>
      <c r="E26" s="47">
        <f t="shared" si="7"/>
        <v>0</v>
      </c>
      <c r="F26" s="57">
        <f t="shared" si="2"/>
        <v>5410.3086793464608</v>
      </c>
      <c r="G26" s="47">
        <f t="shared" si="3"/>
        <v>4265.3205332793586</v>
      </c>
      <c r="H26" s="47">
        <f t="shared" si="8"/>
        <v>1144.988146067102</v>
      </c>
      <c r="I26" s="47">
        <f t="shared" si="4"/>
        <v>245550.27497227018</v>
      </c>
    </row>
    <row r="27" spans="1:9">
      <c r="A27" s="45">
        <f t="shared" si="0"/>
        <v>10</v>
      </c>
      <c r="B27" s="46">
        <f t="shared" si="1"/>
        <v>42614</v>
      </c>
      <c r="C27" s="47">
        <f t="shared" si="5"/>
        <v>245550.27497227018</v>
      </c>
      <c r="D27" s="47">
        <f t="shared" si="6"/>
        <v>5410.3086793464608</v>
      </c>
      <c r="E27" s="47">
        <f t="shared" si="7"/>
        <v>0</v>
      </c>
      <c r="F27" s="57">
        <f t="shared" si="2"/>
        <v>5410.3086793464608</v>
      </c>
      <c r="G27" s="47">
        <f t="shared" si="3"/>
        <v>4284.8699190568896</v>
      </c>
      <c r="H27" s="47">
        <f t="shared" si="8"/>
        <v>1125.4387602895717</v>
      </c>
      <c r="I27" s="47">
        <f t="shared" si="4"/>
        <v>241265.4050532133</v>
      </c>
    </row>
    <row r="28" spans="1:9">
      <c r="A28" s="45">
        <f t="shared" si="0"/>
        <v>11</v>
      </c>
      <c r="B28" s="46">
        <f t="shared" si="1"/>
        <v>42644</v>
      </c>
      <c r="C28" s="47">
        <f t="shared" si="5"/>
        <v>241265.4050532133</v>
      </c>
      <c r="D28" s="47">
        <f t="shared" si="6"/>
        <v>5410.3086793464608</v>
      </c>
      <c r="E28" s="47">
        <f t="shared" si="7"/>
        <v>0</v>
      </c>
      <c r="F28" s="57">
        <f t="shared" si="2"/>
        <v>5410.3086793464608</v>
      </c>
      <c r="G28" s="47">
        <f t="shared" si="3"/>
        <v>4304.5089061858998</v>
      </c>
      <c r="H28" s="47">
        <f t="shared" si="8"/>
        <v>1105.799773160561</v>
      </c>
      <c r="I28" s="47">
        <f t="shared" si="4"/>
        <v>236960.89614702741</v>
      </c>
    </row>
    <row r="29" spans="1:9">
      <c r="A29" s="45">
        <f t="shared" si="0"/>
        <v>12</v>
      </c>
      <c r="B29" s="46">
        <f t="shared" si="1"/>
        <v>42675</v>
      </c>
      <c r="C29" s="47">
        <f t="shared" si="5"/>
        <v>236960.89614702741</v>
      </c>
      <c r="D29" s="47">
        <f t="shared" si="6"/>
        <v>5410.3086793464608</v>
      </c>
      <c r="E29" s="47">
        <f t="shared" si="7"/>
        <v>0</v>
      </c>
      <c r="F29" s="57">
        <f t="shared" si="2"/>
        <v>5410.3086793464608</v>
      </c>
      <c r="G29" s="47">
        <f t="shared" si="3"/>
        <v>4324.2379053392524</v>
      </c>
      <c r="H29" s="47">
        <f t="shared" si="8"/>
        <v>1086.0707740072089</v>
      </c>
      <c r="I29" s="47">
        <f t="shared" si="4"/>
        <v>232636.65824168816</v>
      </c>
    </row>
    <row r="30" spans="1:9">
      <c r="A30" s="45">
        <f t="shared" si="0"/>
        <v>13</v>
      </c>
      <c r="B30" s="46">
        <f t="shared" si="1"/>
        <v>42705</v>
      </c>
      <c r="C30" s="47">
        <f t="shared" si="5"/>
        <v>232636.65824168816</v>
      </c>
      <c r="D30" s="47">
        <f t="shared" si="6"/>
        <v>5410.3086793464608</v>
      </c>
      <c r="E30" s="47">
        <f t="shared" si="7"/>
        <v>0</v>
      </c>
      <c r="F30" s="57">
        <f t="shared" si="2"/>
        <v>5410.3086793464608</v>
      </c>
      <c r="G30" s="47">
        <f t="shared" si="3"/>
        <v>4344.0573290720567</v>
      </c>
      <c r="H30" s="47">
        <f t="shared" si="8"/>
        <v>1066.2513502744041</v>
      </c>
      <c r="I30" s="47">
        <f t="shared" si="4"/>
        <v>228292.60091261609</v>
      </c>
    </row>
    <row r="31" spans="1:9">
      <c r="A31" s="45">
        <f t="shared" si="0"/>
        <v>14</v>
      </c>
      <c r="B31" s="46">
        <f t="shared" si="1"/>
        <v>42736</v>
      </c>
      <c r="C31" s="47">
        <f t="shared" si="5"/>
        <v>228292.60091261609</v>
      </c>
      <c r="D31" s="47">
        <f t="shared" si="6"/>
        <v>5410.3086793464608</v>
      </c>
      <c r="E31" s="47">
        <f t="shared" si="7"/>
        <v>0</v>
      </c>
      <c r="F31" s="47">
        <f t="shared" si="2"/>
        <v>5410.3086793464608</v>
      </c>
      <c r="G31" s="58">
        <f t="shared" si="3"/>
        <v>4363.9675918303037</v>
      </c>
      <c r="H31" s="48">
        <f t="shared" si="8"/>
        <v>1046.3410875161571</v>
      </c>
      <c r="I31" s="47">
        <f t="shared" si="4"/>
        <v>223928.6333207858</v>
      </c>
    </row>
    <row r="32" spans="1:9">
      <c r="A32" s="45">
        <f t="shared" si="0"/>
        <v>15</v>
      </c>
      <c r="B32" s="46">
        <f t="shared" si="1"/>
        <v>42767</v>
      </c>
      <c r="C32" s="47">
        <f t="shared" si="5"/>
        <v>223928.6333207858</v>
      </c>
      <c r="D32" s="47">
        <f t="shared" si="6"/>
        <v>5410.3086793464608</v>
      </c>
      <c r="E32" s="47">
        <f t="shared" si="7"/>
        <v>0</v>
      </c>
      <c r="F32" s="47">
        <f t="shared" si="2"/>
        <v>5410.3086793464608</v>
      </c>
      <c r="G32" s="58">
        <f t="shared" si="3"/>
        <v>4383.9691099595257</v>
      </c>
      <c r="H32" s="48">
        <f t="shared" si="8"/>
        <v>1026.339569386935</v>
      </c>
      <c r="I32" s="47">
        <f t="shared" si="4"/>
        <v>219544.66421082627</v>
      </c>
    </row>
    <row r="33" spans="1:9">
      <c r="A33" s="45">
        <f t="shared" si="0"/>
        <v>16</v>
      </c>
      <c r="B33" s="46">
        <f t="shared" si="1"/>
        <v>42795</v>
      </c>
      <c r="C33" s="47">
        <f t="shared" si="5"/>
        <v>219544.66421082627</v>
      </c>
      <c r="D33" s="47">
        <f t="shared" si="6"/>
        <v>5410.3086793464608</v>
      </c>
      <c r="E33" s="47">
        <f t="shared" si="7"/>
        <v>0</v>
      </c>
      <c r="F33" s="47">
        <f t="shared" si="2"/>
        <v>5410.3086793464608</v>
      </c>
      <c r="G33" s="58">
        <f t="shared" si="3"/>
        <v>4404.0623017135067</v>
      </c>
      <c r="H33" s="48">
        <f t="shared" si="8"/>
        <v>1006.2463776329538</v>
      </c>
      <c r="I33" s="47">
        <f t="shared" si="4"/>
        <v>215140.60190911277</v>
      </c>
    </row>
    <row r="34" spans="1:9">
      <c r="A34" s="45">
        <f t="shared" si="0"/>
        <v>17</v>
      </c>
      <c r="B34" s="46">
        <f t="shared" si="1"/>
        <v>42826</v>
      </c>
      <c r="C34" s="47">
        <f t="shared" si="5"/>
        <v>215140.60190911277</v>
      </c>
      <c r="D34" s="47">
        <f t="shared" si="6"/>
        <v>5410.3086793464608</v>
      </c>
      <c r="E34" s="47">
        <f t="shared" si="7"/>
        <v>0</v>
      </c>
      <c r="F34" s="47">
        <f t="shared" si="2"/>
        <v>5410.3086793464608</v>
      </c>
      <c r="G34" s="58">
        <f t="shared" si="3"/>
        <v>4424.2475872630275</v>
      </c>
      <c r="H34" s="48">
        <f t="shared" si="8"/>
        <v>986.06109208343344</v>
      </c>
      <c r="I34" s="47">
        <f t="shared" si="4"/>
        <v>210716.35432184974</v>
      </c>
    </row>
    <row r="35" spans="1:9">
      <c r="A35" s="45">
        <f t="shared" si="0"/>
        <v>18</v>
      </c>
      <c r="B35" s="46">
        <f t="shared" si="1"/>
        <v>42856</v>
      </c>
      <c r="C35" s="47">
        <f t="shared" si="5"/>
        <v>210716.35432184974</v>
      </c>
      <c r="D35" s="47">
        <f t="shared" si="6"/>
        <v>5410.3086793464608</v>
      </c>
      <c r="E35" s="47">
        <f t="shared" si="7"/>
        <v>0</v>
      </c>
      <c r="F35" s="47">
        <f t="shared" si="2"/>
        <v>5410.3086793464608</v>
      </c>
      <c r="G35" s="58">
        <f t="shared" si="3"/>
        <v>4444.5253887046492</v>
      </c>
      <c r="H35" s="48">
        <f t="shared" si="8"/>
        <v>965.78329064181128</v>
      </c>
      <c r="I35" s="47">
        <f t="shared" si="4"/>
        <v>206271.82893314509</v>
      </c>
    </row>
    <row r="36" spans="1:9">
      <c r="A36" s="45">
        <f t="shared" si="0"/>
        <v>19</v>
      </c>
      <c r="B36" s="46">
        <f t="shared" si="1"/>
        <v>42887</v>
      </c>
      <c r="C36" s="47">
        <f t="shared" si="5"/>
        <v>206271.82893314509</v>
      </c>
      <c r="D36" s="47">
        <f t="shared" si="6"/>
        <v>5410.3086793464608</v>
      </c>
      <c r="E36" s="47">
        <f t="shared" si="7"/>
        <v>0</v>
      </c>
      <c r="F36" s="47">
        <f t="shared" si="2"/>
        <v>5410.3086793464608</v>
      </c>
      <c r="G36" s="58">
        <f t="shared" si="3"/>
        <v>4464.8961300695455</v>
      </c>
      <c r="H36" s="48">
        <f t="shared" si="8"/>
        <v>945.412549276915</v>
      </c>
      <c r="I36" s="47">
        <f t="shared" si="4"/>
        <v>201806.93280307556</v>
      </c>
    </row>
    <row r="37" spans="1:9">
      <c r="A37" s="45">
        <f t="shared" si="0"/>
        <v>20</v>
      </c>
      <c r="B37" s="46">
        <f t="shared" si="1"/>
        <v>42917</v>
      </c>
      <c r="C37" s="47">
        <f t="shared" si="5"/>
        <v>201806.93280307556</v>
      </c>
      <c r="D37" s="47">
        <f t="shared" si="6"/>
        <v>5410.3086793464608</v>
      </c>
      <c r="E37" s="47">
        <f t="shared" si="7"/>
        <v>0</v>
      </c>
      <c r="F37" s="47">
        <f t="shared" si="2"/>
        <v>5410.3086793464608</v>
      </c>
      <c r="G37" s="58">
        <f t="shared" si="3"/>
        <v>4485.3602373323647</v>
      </c>
      <c r="H37" s="48">
        <f t="shared" si="8"/>
        <v>924.94844201409626</v>
      </c>
      <c r="I37" s="47">
        <f t="shared" si="4"/>
        <v>197321.5725657432</v>
      </c>
    </row>
    <row r="38" spans="1:9">
      <c r="A38" s="45">
        <f t="shared" si="0"/>
        <v>21</v>
      </c>
      <c r="B38" s="46">
        <f t="shared" si="1"/>
        <v>42948</v>
      </c>
      <c r="C38" s="47">
        <f t="shared" si="5"/>
        <v>197321.5725657432</v>
      </c>
      <c r="D38" s="47">
        <f t="shared" si="6"/>
        <v>5410.3086793464608</v>
      </c>
      <c r="E38" s="47">
        <f t="shared" si="7"/>
        <v>0</v>
      </c>
      <c r="F38" s="47">
        <f t="shared" si="2"/>
        <v>5410.3086793464608</v>
      </c>
      <c r="G38" s="58">
        <f t="shared" si="3"/>
        <v>4505.9181384201383</v>
      </c>
      <c r="H38" s="48">
        <f t="shared" si="8"/>
        <v>904.39054092632296</v>
      </c>
      <c r="I38" s="47">
        <f t="shared" si="4"/>
        <v>192815.65442732305</v>
      </c>
    </row>
    <row r="39" spans="1:9">
      <c r="A39" s="45">
        <f t="shared" si="0"/>
        <v>22</v>
      </c>
      <c r="B39" s="46">
        <f t="shared" si="1"/>
        <v>42979</v>
      </c>
      <c r="C39" s="47">
        <f t="shared" si="5"/>
        <v>192815.65442732305</v>
      </c>
      <c r="D39" s="47">
        <f t="shared" si="6"/>
        <v>5410.3086793464608</v>
      </c>
      <c r="E39" s="47">
        <f t="shared" si="7"/>
        <v>0</v>
      </c>
      <c r="F39" s="47">
        <f t="shared" si="2"/>
        <v>5410.3086793464608</v>
      </c>
      <c r="G39" s="58">
        <f t="shared" si="3"/>
        <v>4526.5702632212306</v>
      </c>
      <c r="H39" s="48">
        <f t="shared" si="8"/>
        <v>883.73841612523074</v>
      </c>
      <c r="I39" s="47">
        <f t="shared" si="4"/>
        <v>188289.08416410183</v>
      </c>
    </row>
    <row r="40" spans="1:9">
      <c r="A40" s="45">
        <f t="shared" si="0"/>
        <v>23</v>
      </c>
      <c r="B40" s="46">
        <f t="shared" si="1"/>
        <v>43009</v>
      </c>
      <c r="C40" s="47">
        <f t="shared" si="5"/>
        <v>188289.08416410183</v>
      </c>
      <c r="D40" s="47">
        <f t="shared" si="6"/>
        <v>5410.3086793464608</v>
      </c>
      <c r="E40" s="47">
        <f t="shared" si="7"/>
        <v>0</v>
      </c>
      <c r="F40" s="47">
        <f t="shared" si="2"/>
        <v>5410.3086793464608</v>
      </c>
      <c r="G40" s="58">
        <f t="shared" si="3"/>
        <v>4547.3170435943275</v>
      </c>
      <c r="H40" s="48">
        <f t="shared" si="8"/>
        <v>862.99163575213345</v>
      </c>
      <c r="I40" s="47">
        <f t="shared" si="4"/>
        <v>183741.76712050752</v>
      </c>
    </row>
    <row r="41" spans="1:9">
      <c r="A41" s="45">
        <f t="shared" si="0"/>
        <v>24</v>
      </c>
      <c r="B41" s="46">
        <f t="shared" si="1"/>
        <v>43040</v>
      </c>
      <c r="C41" s="47">
        <f t="shared" si="5"/>
        <v>183741.76712050752</v>
      </c>
      <c r="D41" s="47">
        <f t="shared" si="6"/>
        <v>5410.3086793464608</v>
      </c>
      <c r="E41" s="47">
        <f t="shared" si="7"/>
        <v>0</v>
      </c>
      <c r="F41" s="47">
        <f t="shared" si="2"/>
        <v>5410.3086793464608</v>
      </c>
      <c r="G41" s="58">
        <f t="shared" si="3"/>
        <v>4568.1589133774678</v>
      </c>
      <c r="H41" s="48">
        <f t="shared" si="8"/>
        <v>842.14976596899271</v>
      </c>
      <c r="I41" s="47">
        <f t="shared" si="4"/>
        <v>179173.60820713005</v>
      </c>
    </row>
    <row r="42" spans="1:9">
      <c r="A42" s="45">
        <f t="shared" si="0"/>
        <v>25</v>
      </c>
      <c r="B42" s="46">
        <f t="shared" si="1"/>
        <v>43070</v>
      </c>
      <c r="C42" s="47">
        <f t="shared" si="5"/>
        <v>179173.60820713005</v>
      </c>
      <c r="D42" s="47">
        <f t="shared" si="6"/>
        <v>5410.3086793464608</v>
      </c>
      <c r="E42" s="47">
        <f t="shared" si="7"/>
        <v>0</v>
      </c>
      <c r="F42" s="47">
        <f t="shared" si="2"/>
        <v>5410.3086793464608</v>
      </c>
      <c r="G42" s="58">
        <f t="shared" si="3"/>
        <v>4589.0963083971146</v>
      </c>
      <c r="H42" s="48">
        <f t="shared" si="8"/>
        <v>821.21237094934611</v>
      </c>
      <c r="I42" s="47">
        <f t="shared" si="4"/>
        <v>174584.51189873292</v>
      </c>
    </row>
    <row r="43" spans="1:9">
      <c r="A43" s="45">
        <f t="shared" si="0"/>
        <v>26</v>
      </c>
      <c r="B43" s="46">
        <f t="shared" si="1"/>
        <v>43101</v>
      </c>
      <c r="C43" s="47">
        <f t="shared" si="5"/>
        <v>174584.51189873292</v>
      </c>
      <c r="D43" s="47">
        <f t="shared" si="6"/>
        <v>5410.3086793464608</v>
      </c>
      <c r="E43" s="47">
        <f t="shared" si="7"/>
        <v>0</v>
      </c>
      <c r="F43" s="47">
        <f t="shared" si="2"/>
        <v>5410.3086793464608</v>
      </c>
      <c r="G43" s="47">
        <f t="shared" si="3"/>
        <v>4610.1296664772681</v>
      </c>
      <c r="H43" s="47">
        <f t="shared" si="8"/>
        <v>800.17901286919266</v>
      </c>
      <c r="I43" s="47">
        <f t="shared" si="4"/>
        <v>169974.38223225565</v>
      </c>
    </row>
    <row r="44" spans="1:9">
      <c r="A44" s="45">
        <f t="shared" si="0"/>
        <v>27</v>
      </c>
      <c r="B44" s="46">
        <f t="shared" si="1"/>
        <v>43132</v>
      </c>
      <c r="C44" s="47">
        <f t="shared" si="5"/>
        <v>169974.38223225565</v>
      </c>
      <c r="D44" s="47">
        <f t="shared" si="6"/>
        <v>5410.3086793464608</v>
      </c>
      <c r="E44" s="47">
        <f t="shared" si="7"/>
        <v>0</v>
      </c>
      <c r="F44" s="47">
        <f t="shared" si="2"/>
        <v>5410.3086793464608</v>
      </c>
      <c r="G44" s="47">
        <f t="shared" si="3"/>
        <v>4631.2594274486228</v>
      </c>
      <c r="H44" s="47">
        <f t="shared" si="8"/>
        <v>779.04925189783842</v>
      </c>
      <c r="I44" s="47">
        <f t="shared" si="4"/>
        <v>165343.12280480703</v>
      </c>
    </row>
    <row r="45" spans="1:9">
      <c r="A45" s="45">
        <f t="shared" si="0"/>
        <v>28</v>
      </c>
      <c r="B45" s="46">
        <f t="shared" si="1"/>
        <v>43160</v>
      </c>
      <c r="C45" s="47">
        <f t="shared" si="5"/>
        <v>165343.12280480703</v>
      </c>
      <c r="D45" s="47">
        <f t="shared" si="6"/>
        <v>5410.3086793464608</v>
      </c>
      <c r="E45" s="47">
        <f t="shared" si="7"/>
        <v>0</v>
      </c>
      <c r="F45" s="47">
        <f t="shared" si="2"/>
        <v>5410.3086793464608</v>
      </c>
      <c r="G45" s="47">
        <f t="shared" si="3"/>
        <v>4652.486033157762</v>
      </c>
      <c r="H45" s="47">
        <f t="shared" si="8"/>
        <v>757.82264618869885</v>
      </c>
      <c r="I45" s="47">
        <f t="shared" si="4"/>
        <v>160690.63677164927</v>
      </c>
    </row>
    <row r="46" spans="1:9">
      <c r="A46" s="45">
        <f t="shared" si="0"/>
        <v>29</v>
      </c>
      <c r="B46" s="46">
        <f t="shared" si="1"/>
        <v>43191</v>
      </c>
      <c r="C46" s="47">
        <f t="shared" si="5"/>
        <v>160690.63677164927</v>
      </c>
      <c r="D46" s="47">
        <f t="shared" si="6"/>
        <v>5410.3086793464608</v>
      </c>
      <c r="E46" s="47">
        <f t="shared" si="7"/>
        <v>0</v>
      </c>
      <c r="F46" s="47">
        <f t="shared" si="2"/>
        <v>5410.3086793464608</v>
      </c>
      <c r="G46" s="47">
        <f t="shared" si="3"/>
        <v>4673.8099274764018</v>
      </c>
      <c r="H46" s="47">
        <f t="shared" si="8"/>
        <v>736.4987518700591</v>
      </c>
      <c r="I46" s="47">
        <f t="shared" si="4"/>
        <v>156016.82684417287</v>
      </c>
    </row>
    <row r="47" spans="1:9">
      <c r="A47" s="45">
        <f t="shared" si="0"/>
        <v>30</v>
      </c>
      <c r="B47" s="46">
        <f t="shared" si="1"/>
        <v>43221</v>
      </c>
      <c r="C47" s="47">
        <f t="shared" si="5"/>
        <v>156016.82684417287</v>
      </c>
      <c r="D47" s="47">
        <f t="shared" si="6"/>
        <v>5410.3086793464608</v>
      </c>
      <c r="E47" s="47">
        <f t="shared" si="7"/>
        <v>0</v>
      </c>
      <c r="F47" s="47">
        <f t="shared" si="2"/>
        <v>5410.3086793464608</v>
      </c>
      <c r="G47" s="47">
        <f t="shared" si="3"/>
        <v>4695.2315563106686</v>
      </c>
      <c r="H47" s="47">
        <f t="shared" si="8"/>
        <v>715.07712303579228</v>
      </c>
      <c r="I47" s="47">
        <f t="shared" si="4"/>
        <v>151321.5952878622</v>
      </c>
    </row>
    <row r="48" spans="1:9">
      <c r="A48" s="45">
        <f t="shared" si="0"/>
        <v>31</v>
      </c>
      <c r="B48" s="46">
        <f t="shared" si="1"/>
        <v>43252</v>
      </c>
      <c r="C48" s="47">
        <f t="shared" si="5"/>
        <v>151321.5952878622</v>
      </c>
      <c r="D48" s="47">
        <f t="shared" si="6"/>
        <v>5410.3086793464608</v>
      </c>
      <c r="E48" s="47">
        <f t="shared" si="7"/>
        <v>0</v>
      </c>
      <c r="F48" s="47">
        <f t="shared" si="2"/>
        <v>5410.3086793464608</v>
      </c>
      <c r="G48" s="47">
        <f t="shared" si="3"/>
        <v>4716.7513676104254</v>
      </c>
      <c r="H48" s="47">
        <f t="shared" si="8"/>
        <v>693.5573117360351</v>
      </c>
      <c r="I48" s="47">
        <f t="shared" si="4"/>
        <v>146604.84392025179</v>
      </c>
    </row>
    <row r="49" spans="1:13" ht="12.75" customHeight="1">
      <c r="A49" s="45">
        <f t="shared" si="0"/>
        <v>32</v>
      </c>
      <c r="B49" s="46">
        <f t="shared" si="1"/>
        <v>43282</v>
      </c>
      <c r="C49" s="47">
        <f t="shared" si="5"/>
        <v>146604.84392025179</v>
      </c>
      <c r="D49" s="47">
        <f t="shared" si="6"/>
        <v>5410.3086793464608</v>
      </c>
      <c r="E49" s="47">
        <f t="shared" si="7"/>
        <v>0</v>
      </c>
      <c r="F49" s="47">
        <f t="shared" si="2"/>
        <v>5410.3086793464608</v>
      </c>
      <c r="G49" s="47">
        <f t="shared" si="3"/>
        <v>4738.3698113786404</v>
      </c>
      <c r="H49" s="47">
        <f t="shared" si="8"/>
        <v>671.93886796782078</v>
      </c>
      <c r="I49" s="47">
        <f t="shared" si="4"/>
        <v>141866.47410887314</v>
      </c>
    </row>
    <row r="50" spans="1:13">
      <c r="A50" s="45">
        <f t="shared" si="0"/>
        <v>33</v>
      </c>
      <c r="B50" s="46">
        <f t="shared" si="1"/>
        <v>43313</v>
      </c>
      <c r="C50" s="47">
        <f t="shared" si="5"/>
        <v>141866.47410887314</v>
      </c>
      <c r="D50" s="47">
        <f t="shared" si="6"/>
        <v>5410.3086793464608</v>
      </c>
      <c r="E50" s="47">
        <f t="shared" si="7"/>
        <v>0</v>
      </c>
      <c r="F50" s="47">
        <f t="shared" si="2"/>
        <v>5410.3086793464608</v>
      </c>
      <c r="G50" s="47">
        <f t="shared" si="3"/>
        <v>4760.087339680792</v>
      </c>
      <c r="H50" s="47">
        <f t="shared" si="8"/>
        <v>650.22133966566855</v>
      </c>
      <c r="I50" s="47">
        <f t="shared" si="4"/>
        <v>137106.38676919235</v>
      </c>
    </row>
    <row r="51" spans="1:13">
      <c r="A51" s="45">
        <f t="shared" si="0"/>
        <v>34</v>
      </c>
      <c r="B51" s="46">
        <f t="shared" si="1"/>
        <v>43344</v>
      </c>
      <c r="C51" s="47">
        <f t="shared" si="5"/>
        <v>137106.38676919235</v>
      </c>
      <c r="D51" s="47">
        <f t="shared" si="6"/>
        <v>5410.3086793464608</v>
      </c>
      <c r="E51" s="47">
        <f t="shared" si="7"/>
        <v>0</v>
      </c>
      <c r="F51" s="47">
        <f t="shared" si="2"/>
        <v>5410.3086793464608</v>
      </c>
      <c r="G51" s="47">
        <f t="shared" si="3"/>
        <v>4781.9044066543293</v>
      </c>
      <c r="H51" s="47">
        <f t="shared" si="8"/>
        <v>628.4042726921316</v>
      </c>
      <c r="I51" s="47">
        <f t="shared" si="4"/>
        <v>132324.48236253802</v>
      </c>
    </row>
    <row r="52" spans="1:13">
      <c r="A52" s="45">
        <f t="shared" si="0"/>
        <v>35</v>
      </c>
      <c r="B52" s="46">
        <f t="shared" si="1"/>
        <v>43374</v>
      </c>
      <c r="C52" s="47">
        <f t="shared" si="5"/>
        <v>132324.48236253802</v>
      </c>
      <c r="D52" s="47">
        <f t="shared" si="6"/>
        <v>5410.3086793464608</v>
      </c>
      <c r="E52" s="47">
        <f t="shared" si="7"/>
        <v>0</v>
      </c>
      <c r="F52" s="47">
        <f t="shared" si="2"/>
        <v>5410.3086793464608</v>
      </c>
      <c r="G52" s="47">
        <f t="shared" si="3"/>
        <v>4803.821468518162</v>
      </c>
      <c r="H52" s="47">
        <f t="shared" si="8"/>
        <v>606.48721082829923</v>
      </c>
      <c r="I52" s="47">
        <f t="shared" si="4"/>
        <v>127520.66089401986</v>
      </c>
      <c r="K52" s="49"/>
      <c r="L52" s="49"/>
      <c r="M52" s="50"/>
    </row>
    <row r="53" spans="1:13" ht="12.75" customHeight="1">
      <c r="A53" s="45">
        <f t="shared" si="0"/>
        <v>36</v>
      </c>
      <c r="B53" s="46">
        <f t="shared" si="1"/>
        <v>43405</v>
      </c>
      <c r="C53" s="47">
        <f t="shared" si="5"/>
        <v>127520.66089401986</v>
      </c>
      <c r="D53" s="47">
        <f t="shared" si="6"/>
        <v>5410.3086793464608</v>
      </c>
      <c r="E53" s="47">
        <f t="shared" si="7"/>
        <v>0</v>
      </c>
      <c r="F53" s="47">
        <f t="shared" si="2"/>
        <v>5410.3086793464608</v>
      </c>
      <c r="G53" s="47">
        <f t="shared" si="3"/>
        <v>4825.8389835822036</v>
      </c>
      <c r="H53" s="47">
        <f t="shared" si="8"/>
        <v>584.46969576425772</v>
      </c>
      <c r="I53" s="47">
        <f t="shared" si="4"/>
        <v>122694.82191043766</v>
      </c>
    </row>
    <row r="54" spans="1:13" ht="12.75" customHeight="1">
      <c r="A54" s="45">
        <f t="shared" si="0"/>
        <v>37</v>
      </c>
      <c r="B54" s="46">
        <f t="shared" si="1"/>
        <v>43435</v>
      </c>
      <c r="C54" s="47">
        <f t="shared" si="5"/>
        <v>122694.82191043766</v>
      </c>
      <c r="D54" s="47">
        <f t="shared" si="6"/>
        <v>5410.3086793464608</v>
      </c>
      <c r="E54" s="47">
        <f t="shared" si="7"/>
        <v>0</v>
      </c>
      <c r="F54" s="47">
        <f t="shared" si="2"/>
        <v>5410.3086793464608</v>
      </c>
      <c r="G54" s="47">
        <f t="shared" si="3"/>
        <v>4847.9574122569547</v>
      </c>
      <c r="H54" s="47">
        <f t="shared" si="8"/>
        <v>562.351267089506</v>
      </c>
      <c r="I54" s="47">
        <f t="shared" si="4"/>
        <v>117846.8644981807</v>
      </c>
      <c r="K54" s="51"/>
    </row>
    <row r="55" spans="1:13" ht="12.75" customHeight="1">
      <c r="A55" s="45">
        <f t="shared" si="0"/>
        <v>38</v>
      </c>
      <c r="B55" s="46">
        <f t="shared" si="1"/>
        <v>43466</v>
      </c>
      <c r="C55" s="47">
        <f t="shared" si="5"/>
        <v>117846.8644981807</v>
      </c>
      <c r="D55" s="47">
        <f t="shared" si="6"/>
        <v>5410.3086793464608</v>
      </c>
      <c r="E55" s="47">
        <f t="shared" si="7"/>
        <v>0</v>
      </c>
      <c r="F55" s="47">
        <f t="shared" si="2"/>
        <v>5410.3086793464608</v>
      </c>
      <c r="G55" s="47">
        <f t="shared" si="3"/>
        <v>4870.177217063133</v>
      </c>
      <c r="H55" s="47">
        <f t="shared" si="8"/>
        <v>540.13146228332823</v>
      </c>
      <c r="I55" s="47">
        <f t="shared" si="4"/>
        <v>112976.68728111757</v>
      </c>
    </row>
    <row r="56" spans="1:13" ht="12.75" customHeight="1">
      <c r="A56" s="45">
        <f t="shared" si="0"/>
        <v>39</v>
      </c>
      <c r="B56" s="46">
        <f t="shared" si="1"/>
        <v>43497</v>
      </c>
      <c r="C56" s="47">
        <f t="shared" si="5"/>
        <v>112976.68728111757</v>
      </c>
      <c r="D56" s="47">
        <f t="shared" si="6"/>
        <v>5410.3086793464608</v>
      </c>
      <c r="E56" s="47">
        <f t="shared" si="7"/>
        <v>0</v>
      </c>
      <c r="F56" s="47">
        <f t="shared" si="2"/>
        <v>5410.3086793464608</v>
      </c>
      <c r="G56" s="47">
        <f t="shared" si="3"/>
        <v>4892.4988626413387</v>
      </c>
      <c r="H56" s="47">
        <f t="shared" si="8"/>
        <v>517.80981670512222</v>
      </c>
      <c r="I56" s="47">
        <f t="shared" si="4"/>
        <v>108084.18841847623</v>
      </c>
    </row>
    <row r="57" spans="1:13">
      <c r="A57" s="45">
        <f t="shared" si="0"/>
        <v>40</v>
      </c>
      <c r="B57" s="46">
        <f t="shared" si="1"/>
        <v>43525</v>
      </c>
      <c r="C57" s="47">
        <f t="shared" si="5"/>
        <v>108084.18841847623</v>
      </c>
      <c r="D57" s="47">
        <f t="shared" si="6"/>
        <v>5410.3086793464608</v>
      </c>
      <c r="E57" s="47">
        <f t="shared" si="7"/>
        <v>0</v>
      </c>
      <c r="F57" s="47">
        <f t="shared" si="2"/>
        <v>5410.3086793464608</v>
      </c>
      <c r="G57" s="47">
        <f t="shared" si="3"/>
        <v>4914.9228157617781</v>
      </c>
      <c r="H57" s="47">
        <f t="shared" si="8"/>
        <v>495.38586358468274</v>
      </c>
      <c r="I57" s="47">
        <f t="shared" si="4"/>
        <v>103169.26560271445</v>
      </c>
    </row>
    <row r="58" spans="1:13">
      <c r="A58" s="45">
        <f t="shared" si="0"/>
        <v>41</v>
      </c>
      <c r="B58" s="46">
        <f t="shared" si="1"/>
        <v>43556</v>
      </c>
      <c r="C58" s="47">
        <f t="shared" si="5"/>
        <v>103169.26560271445</v>
      </c>
      <c r="D58" s="47">
        <f t="shared" si="6"/>
        <v>5410.3086793464608</v>
      </c>
      <c r="E58" s="47">
        <f t="shared" si="7"/>
        <v>0</v>
      </c>
      <c r="F58" s="47">
        <f t="shared" si="2"/>
        <v>5410.3086793464608</v>
      </c>
      <c r="G58" s="47">
        <f t="shared" si="3"/>
        <v>4937.4495453340196</v>
      </c>
      <c r="H58" s="47">
        <f t="shared" si="8"/>
        <v>472.85913401244125</v>
      </c>
      <c r="I58" s="47">
        <f t="shared" si="4"/>
        <v>98231.816057380434</v>
      </c>
    </row>
    <row r="59" spans="1:13">
      <c r="A59" s="45">
        <f t="shared" si="0"/>
        <v>42</v>
      </c>
      <c r="B59" s="46">
        <f t="shared" si="1"/>
        <v>43586</v>
      </c>
      <c r="C59" s="47">
        <f t="shared" si="5"/>
        <v>98231.816057380434</v>
      </c>
      <c r="D59" s="47">
        <f t="shared" si="6"/>
        <v>5410.3086793464608</v>
      </c>
      <c r="E59" s="47">
        <f t="shared" si="7"/>
        <v>0</v>
      </c>
      <c r="F59" s="47">
        <f t="shared" si="2"/>
        <v>5410.3086793464608</v>
      </c>
      <c r="G59" s="47">
        <f t="shared" si="3"/>
        <v>4960.0795224168005</v>
      </c>
      <c r="H59" s="47">
        <f t="shared" si="8"/>
        <v>450.22915692966035</v>
      </c>
      <c r="I59" s="47">
        <f t="shared" si="4"/>
        <v>93271.736534963638</v>
      </c>
    </row>
    <row r="60" spans="1:13">
      <c r="A60" s="45">
        <f t="shared" si="0"/>
        <v>43</v>
      </c>
      <c r="B60" s="46">
        <f t="shared" si="1"/>
        <v>43617</v>
      </c>
      <c r="C60" s="47">
        <f t="shared" si="5"/>
        <v>93271.736534963638</v>
      </c>
      <c r="D60" s="47">
        <f t="shared" si="6"/>
        <v>5410.3086793464608</v>
      </c>
      <c r="E60" s="47">
        <f t="shared" si="7"/>
        <v>0</v>
      </c>
      <c r="F60" s="47">
        <f t="shared" si="2"/>
        <v>5410.3086793464608</v>
      </c>
      <c r="G60" s="47">
        <f t="shared" si="3"/>
        <v>4982.8132202278775</v>
      </c>
      <c r="H60" s="47">
        <f t="shared" si="8"/>
        <v>427.49545911858331</v>
      </c>
      <c r="I60" s="47">
        <f t="shared" si="4"/>
        <v>88288.923314735759</v>
      </c>
    </row>
    <row r="61" spans="1:13">
      <c r="A61" s="45">
        <f t="shared" si="0"/>
        <v>44</v>
      </c>
      <c r="B61" s="46">
        <f t="shared" si="1"/>
        <v>43647</v>
      </c>
      <c r="C61" s="47">
        <f t="shared" si="5"/>
        <v>88288.923314735759</v>
      </c>
      <c r="D61" s="47">
        <f t="shared" si="6"/>
        <v>5410.3086793464608</v>
      </c>
      <c r="E61" s="47">
        <f t="shared" si="7"/>
        <v>0</v>
      </c>
      <c r="F61" s="47">
        <f t="shared" si="2"/>
        <v>5410.3086793464608</v>
      </c>
      <c r="G61" s="47">
        <f t="shared" si="3"/>
        <v>5005.6511141539222</v>
      </c>
      <c r="H61" s="47">
        <f t="shared" si="8"/>
        <v>404.65756519253887</v>
      </c>
      <c r="I61" s="47">
        <f t="shared" si="4"/>
        <v>83283.272200581836</v>
      </c>
    </row>
    <row r="62" spans="1:13">
      <c r="A62" s="45">
        <f t="shared" si="0"/>
        <v>45</v>
      </c>
      <c r="B62" s="46">
        <f t="shared" si="1"/>
        <v>43678</v>
      </c>
      <c r="C62" s="47">
        <f t="shared" si="5"/>
        <v>83283.272200581836</v>
      </c>
      <c r="D62" s="47">
        <f t="shared" si="6"/>
        <v>5410.3086793464608</v>
      </c>
      <c r="E62" s="47">
        <f t="shared" si="7"/>
        <v>0</v>
      </c>
      <c r="F62" s="47">
        <f t="shared" si="2"/>
        <v>5410.3086793464608</v>
      </c>
      <c r="G62" s="47">
        <f t="shared" si="3"/>
        <v>5028.5936817604606</v>
      </c>
      <c r="H62" s="47">
        <f t="shared" si="8"/>
        <v>381.71499758600004</v>
      </c>
      <c r="I62" s="47">
        <f t="shared" si="4"/>
        <v>78254.678518821369</v>
      </c>
    </row>
    <row r="63" spans="1:13">
      <c r="A63" s="45">
        <f t="shared" si="0"/>
        <v>46</v>
      </c>
      <c r="B63" s="46">
        <f t="shared" si="1"/>
        <v>43709</v>
      </c>
      <c r="C63" s="47">
        <f t="shared" si="5"/>
        <v>78254.678518821369</v>
      </c>
      <c r="D63" s="47">
        <f t="shared" si="6"/>
        <v>5410.3086793464608</v>
      </c>
      <c r="E63" s="47">
        <f t="shared" si="7"/>
        <v>0</v>
      </c>
      <c r="F63" s="47">
        <f t="shared" si="2"/>
        <v>5410.3086793464608</v>
      </c>
      <c r="G63" s="47">
        <f t="shared" si="3"/>
        <v>5051.6414028018626</v>
      </c>
      <c r="H63" s="47">
        <f t="shared" si="8"/>
        <v>358.667276544598</v>
      </c>
      <c r="I63" s="47">
        <f t="shared" si="4"/>
        <v>73203.037116019506</v>
      </c>
    </row>
    <row r="64" spans="1:13">
      <c r="A64" s="45">
        <f t="shared" si="0"/>
        <v>47</v>
      </c>
      <c r="B64" s="46">
        <f t="shared" si="1"/>
        <v>43739</v>
      </c>
      <c r="C64" s="47">
        <f t="shared" si="5"/>
        <v>73203.037116019506</v>
      </c>
      <c r="D64" s="47">
        <f t="shared" si="6"/>
        <v>5410.3086793464608</v>
      </c>
      <c r="E64" s="47">
        <f t="shared" si="7"/>
        <v>0</v>
      </c>
      <c r="F64" s="47">
        <f t="shared" si="2"/>
        <v>5410.3086793464608</v>
      </c>
      <c r="G64" s="47">
        <f t="shared" si="3"/>
        <v>5074.7947592313712</v>
      </c>
      <c r="H64" s="47">
        <f t="shared" si="8"/>
        <v>335.51392011508943</v>
      </c>
      <c r="I64" s="47">
        <f t="shared" si="4"/>
        <v>68128.242356788134</v>
      </c>
    </row>
    <row r="65" spans="1:9">
      <c r="A65" s="45">
        <f t="shared" si="0"/>
        <v>48</v>
      </c>
      <c r="B65" s="46">
        <f t="shared" si="1"/>
        <v>43770</v>
      </c>
      <c r="C65" s="47">
        <f t="shared" si="5"/>
        <v>68128.242356788134</v>
      </c>
      <c r="D65" s="47">
        <f t="shared" si="6"/>
        <v>5410.3086793464608</v>
      </c>
      <c r="E65" s="47">
        <f t="shared" si="7"/>
        <v>0</v>
      </c>
      <c r="F65" s="47">
        <f t="shared" si="2"/>
        <v>5410.3086793464608</v>
      </c>
      <c r="G65" s="47">
        <f t="shared" si="3"/>
        <v>5098.0542352111815</v>
      </c>
      <c r="H65" s="47">
        <f t="shared" si="8"/>
        <v>312.25444413527896</v>
      </c>
      <c r="I65" s="47">
        <f t="shared" si="4"/>
        <v>63030.188121576954</v>
      </c>
    </row>
    <row r="66" spans="1:9">
      <c r="A66" s="45">
        <f t="shared" si="0"/>
        <v>49</v>
      </c>
      <c r="B66" s="46">
        <f t="shared" si="1"/>
        <v>43800</v>
      </c>
      <c r="C66" s="47">
        <f t="shared" si="5"/>
        <v>63030.188121576954</v>
      </c>
      <c r="D66" s="47">
        <f t="shared" si="6"/>
        <v>5410.3086793464608</v>
      </c>
      <c r="E66" s="47">
        <f t="shared" si="7"/>
        <v>0</v>
      </c>
      <c r="F66" s="47">
        <f t="shared" si="2"/>
        <v>5410.3086793464608</v>
      </c>
      <c r="G66" s="47">
        <f t="shared" si="3"/>
        <v>5121.4203171225663</v>
      </c>
      <c r="H66" s="47">
        <f t="shared" si="8"/>
        <v>288.88836222389438</v>
      </c>
      <c r="I66" s="47">
        <f t="shared" si="4"/>
        <v>57908.767804454386</v>
      </c>
    </row>
    <row r="67" spans="1:9">
      <c r="A67" s="45">
        <f t="shared" si="0"/>
        <v>50</v>
      </c>
      <c r="B67" s="46">
        <f t="shared" si="1"/>
        <v>43831</v>
      </c>
      <c r="C67" s="47">
        <f t="shared" si="5"/>
        <v>57908.767804454386</v>
      </c>
      <c r="D67" s="47">
        <f t="shared" si="6"/>
        <v>5410.3086793464608</v>
      </c>
      <c r="E67" s="47">
        <f t="shared" si="7"/>
        <v>0</v>
      </c>
      <c r="F67" s="47">
        <f t="shared" si="2"/>
        <v>5410.3086793464608</v>
      </c>
      <c r="G67" s="47">
        <f t="shared" si="3"/>
        <v>5144.8934935760453</v>
      </c>
      <c r="H67" s="47">
        <f t="shared" si="8"/>
        <v>265.41518577041592</v>
      </c>
      <c r="I67" s="47">
        <f t="shared" si="4"/>
        <v>52763.874310878338</v>
      </c>
    </row>
    <row r="68" spans="1:9">
      <c r="A68" s="45">
        <f t="shared" si="0"/>
        <v>51</v>
      </c>
      <c r="B68" s="46">
        <f t="shared" si="1"/>
        <v>43862</v>
      </c>
      <c r="C68" s="47">
        <f t="shared" si="5"/>
        <v>52763.874310878338</v>
      </c>
      <c r="D68" s="47">
        <f t="shared" si="6"/>
        <v>5410.3086793464608</v>
      </c>
      <c r="E68" s="47">
        <f t="shared" si="7"/>
        <v>0</v>
      </c>
      <c r="F68" s="47">
        <f t="shared" si="2"/>
        <v>5410.3086793464608</v>
      </c>
      <c r="G68" s="47">
        <f t="shared" si="3"/>
        <v>5168.4742554216018</v>
      </c>
      <c r="H68" s="47">
        <f t="shared" si="8"/>
        <v>241.83442392485904</v>
      </c>
      <c r="I68" s="47">
        <f t="shared" si="4"/>
        <v>47595.400055456739</v>
      </c>
    </row>
    <row r="69" spans="1:9" s="52" customFormat="1">
      <c r="A69" s="45">
        <f t="shared" si="0"/>
        <v>52</v>
      </c>
      <c r="B69" s="46">
        <f t="shared" si="1"/>
        <v>43891</v>
      </c>
      <c r="C69" s="47">
        <f t="shared" si="5"/>
        <v>47595.400055456739</v>
      </c>
      <c r="D69" s="47">
        <f t="shared" si="6"/>
        <v>5410.3086793464608</v>
      </c>
      <c r="E69" s="47">
        <f t="shared" si="7"/>
        <v>0</v>
      </c>
      <c r="F69" s="47">
        <f t="shared" si="2"/>
        <v>5410.3086793464608</v>
      </c>
      <c r="G69" s="47">
        <f>IF(Pay_Num&lt;&gt;"",Total_Pay-Int,"")</f>
        <v>5192.1630957589505</v>
      </c>
      <c r="H69" s="47">
        <f t="shared" si="8"/>
        <v>218.14558358751006</v>
      </c>
      <c r="I69" s="47">
        <f t="shared" si="4"/>
        <v>42403.236959697788</v>
      </c>
    </row>
    <row r="70" spans="1:9" s="52" customFormat="1">
      <c r="A70" s="45">
        <f t="shared" si="0"/>
        <v>53</v>
      </c>
      <c r="B70" s="46">
        <f t="shared" si="1"/>
        <v>43922</v>
      </c>
      <c r="C70" s="47">
        <f t="shared" si="5"/>
        <v>42403.236959697788</v>
      </c>
      <c r="D70" s="47">
        <f t="shared" si="6"/>
        <v>5410.3086793464608</v>
      </c>
      <c r="E70" s="47">
        <f t="shared" si="7"/>
        <v>0</v>
      </c>
      <c r="F70" s="47">
        <f t="shared" si="2"/>
        <v>5410.3086793464608</v>
      </c>
      <c r="G70" s="47">
        <f t="shared" si="3"/>
        <v>5215.9605099478458</v>
      </c>
      <c r="H70" s="47">
        <f t="shared" si="8"/>
        <v>194.34816939861489</v>
      </c>
      <c r="I70" s="47">
        <f t="shared" si="4"/>
        <v>37187.276449749945</v>
      </c>
    </row>
    <row r="71" spans="1:9" s="52" customFormat="1">
      <c r="A71" s="45">
        <f>IF(Values_Entered,A70+1,"")</f>
        <v>54</v>
      </c>
      <c r="B71" s="46">
        <f>IF(Pay_Num&lt;&gt;"",DATE(YEAR(B70),MONTH(B70)+1,DAY(B70)),"")</f>
        <v>43952</v>
      </c>
      <c r="C71" s="47">
        <f>IF(Pay_Num&lt;&gt;"",I70,"")</f>
        <v>37187.276449749945</v>
      </c>
      <c r="D71" s="47">
        <f t="shared" si="6"/>
        <v>5410.3086793464608</v>
      </c>
      <c r="E71" s="47">
        <f t="shared" si="7"/>
        <v>0</v>
      </c>
      <c r="F71" s="47">
        <f t="shared" si="2"/>
        <v>5410.3086793464608</v>
      </c>
      <c r="G71" s="47">
        <f t="shared" si="3"/>
        <v>5239.8669956184403</v>
      </c>
      <c r="H71" s="47">
        <f t="shared" si="8"/>
        <v>170.44168372802059</v>
      </c>
      <c r="I71" s="47">
        <f t="shared" si="4"/>
        <v>31947.409454131506</v>
      </c>
    </row>
    <row r="72" spans="1:9" s="52" customFormat="1">
      <c r="A72" s="45">
        <f t="shared" si="0"/>
        <v>55</v>
      </c>
      <c r="B72" s="46">
        <f t="shared" si="1"/>
        <v>43983</v>
      </c>
      <c r="C72" s="47">
        <f t="shared" si="5"/>
        <v>31947.409454131506</v>
      </c>
      <c r="D72" s="47">
        <f t="shared" si="6"/>
        <v>5410.3086793464608</v>
      </c>
      <c r="E72" s="47">
        <f t="shared" si="7"/>
        <v>0</v>
      </c>
      <c r="F72" s="47">
        <f t="shared" si="2"/>
        <v>5410.3086793464608</v>
      </c>
      <c r="G72" s="47">
        <f t="shared" si="3"/>
        <v>5263.8830526816919</v>
      </c>
      <c r="H72" s="47">
        <f t="shared" si="8"/>
        <v>146.4256266647694</v>
      </c>
      <c r="I72" s="47">
        <f t="shared" si="4"/>
        <v>26683.526401449813</v>
      </c>
    </row>
    <row r="73" spans="1:9" s="52" customFormat="1">
      <c r="A73" s="45">
        <f t="shared" si="0"/>
        <v>56</v>
      </c>
      <c r="B73" s="46">
        <f t="shared" si="1"/>
        <v>44013</v>
      </c>
      <c r="C73" s="47">
        <f t="shared" si="5"/>
        <v>26683.526401449813</v>
      </c>
      <c r="D73" s="47">
        <f t="shared" si="6"/>
        <v>5410.3086793464608</v>
      </c>
      <c r="E73" s="47">
        <f t="shared" si="7"/>
        <v>0</v>
      </c>
      <c r="F73" s="47">
        <f t="shared" si="2"/>
        <v>5410.3086793464608</v>
      </c>
      <c r="G73" s="47">
        <f t="shared" si="3"/>
        <v>5288.0091833398155</v>
      </c>
      <c r="H73" s="47">
        <f t="shared" si="8"/>
        <v>122.29949600664497</v>
      </c>
      <c r="I73" s="47">
        <f t="shared" si="4"/>
        <v>21395.517218109999</v>
      </c>
    </row>
    <row r="74" spans="1:9" s="52" customFormat="1">
      <c r="A74" s="45">
        <f t="shared" si="0"/>
        <v>57</v>
      </c>
      <c r="B74" s="46">
        <f t="shared" si="1"/>
        <v>44044</v>
      </c>
      <c r="C74" s="47">
        <f t="shared" si="5"/>
        <v>21395.517218109999</v>
      </c>
      <c r="D74" s="47">
        <f t="shared" si="6"/>
        <v>5410.3086793464608</v>
      </c>
      <c r="E74" s="47">
        <f t="shared" si="7"/>
        <v>0</v>
      </c>
      <c r="F74" s="47">
        <f t="shared" si="2"/>
        <v>5410.3086793464608</v>
      </c>
      <c r="G74" s="47">
        <f t="shared" si="3"/>
        <v>5312.2458920967902</v>
      </c>
      <c r="H74" s="47">
        <f t="shared" si="8"/>
        <v>98.062787249670819</v>
      </c>
      <c r="I74" s="47">
        <f t="shared" si="4"/>
        <v>16083.271326013208</v>
      </c>
    </row>
    <row r="75" spans="1:9" s="52" customFormat="1">
      <c r="A75" s="45">
        <f t="shared" si="0"/>
        <v>58</v>
      </c>
      <c r="B75" s="46">
        <f t="shared" si="1"/>
        <v>44075</v>
      </c>
      <c r="C75" s="47">
        <f t="shared" si="5"/>
        <v>16083.271326013208</v>
      </c>
      <c r="D75" s="47">
        <f t="shared" si="6"/>
        <v>5410.3086793464608</v>
      </c>
      <c r="E75" s="47">
        <f t="shared" si="7"/>
        <v>0</v>
      </c>
      <c r="F75" s="47">
        <f t="shared" si="2"/>
        <v>5410.3086793464608</v>
      </c>
      <c r="G75" s="47">
        <f t="shared" si="3"/>
        <v>5336.5936857689003</v>
      </c>
      <c r="H75" s="47">
        <f t="shared" si="8"/>
        <v>73.714993577560534</v>
      </c>
      <c r="I75" s="47">
        <f t="shared" si="4"/>
        <v>10746.677640244307</v>
      </c>
    </row>
    <row r="76" spans="1:9" s="52" customFormat="1">
      <c r="A76" s="45">
        <f t="shared" si="0"/>
        <v>59</v>
      </c>
      <c r="B76" s="46">
        <f t="shared" si="1"/>
        <v>44105</v>
      </c>
      <c r="C76" s="47">
        <f t="shared" si="5"/>
        <v>10746.677640244307</v>
      </c>
      <c r="D76" s="47">
        <f t="shared" si="6"/>
        <v>5410.3086793464608</v>
      </c>
      <c r="E76" s="47">
        <f t="shared" si="7"/>
        <v>0</v>
      </c>
      <c r="F76" s="47">
        <f t="shared" si="2"/>
        <v>5410.3086793464608</v>
      </c>
      <c r="G76" s="47">
        <f t="shared" si="3"/>
        <v>5361.0530734953409</v>
      </c>
      <c r="H76" s="47">
        <f t="shared" si="8"/>
        <v>49.255605851119732</v>
      </c>
      <c r="I76" s="47">
        <f t="shared" si="4"/>
        <v>5385.6245667489657</v>
      </c>
    </row>
    <row r="77" spans="1:9" s="52" customFormat="1">
      <c r="A77" s="45">
        <f t="shared" si="0"/>
        <v>60</v>
      </c>
      <c r="B77" s="46">
        <f t="shared" si="1"/>
        <v>44136</v>
      </c>
      <c r="C77" s="47">
        <f t="shared" si="5"/>
        <v>5385.6245667489657</v>
      </c>
      <c r="D77" s="47">
        <f t="shared" si="6"/>
        <v>5410.3086793464608</v>
      </c>
      <c r="E77" s="47">
        <f t="shared" si="7"/>
        <v>0</v>
      </c>
      <c r="F77" s="47">
        <f t="shared" si="2"/>
        <v>5410.3086793464608</v>
      </c>
      <c r="G77" s="47">
        <f t="shared" si="3"/>
        <v>5385.6245667488611</v>
      </c>
      <c r="H77" s="47">
        <f t="shared" si="8"/>
        <v>24.684112597599427</v>
      </c>
      <c r="I77" s="47">
        <f t="shared" si="4"/>
        <v>1.0459189070388675E-10</v>
      </c>
    </row>
    <row r="78" spans="1:9" s="52" customFormat="1">
      <c r="A78" s="45">
        <f t="shared" si="0"/>
        <v>61</v>
      </c>
      <c r="B78" s="46">
        <f t="shared" si="1"/>
        <v>44166</v>
      </c>
      <c r="C78" s="47">
        <f t="shared" si="5"/>
        <v>1.0459189070388675E-10</v>
      </c>
      <c r="D78" s="47">
        <f t="shared" si="6"/>
        <v>5410.3086793464608</v>
      </c>
      <c r="E78" s="47">
        <f t="shared" si="7"/>
        <v>0</v>
      </c>
      <c r="F78" s="47">
        <f t="shared" si="2"/>
        <v>5410.3086793464608</v>
      </c>
      <c r="G78" s="47">
        <f t="shared" si="3"/>
        <v>5410.3086793464599</v>
      </c>
      <c r="H78" s="47">
        <f t="shared" si="8"/>
        <v>4.7937949905948094E-13</v>
      </c>
      <c r="I78" s="47">
        <f t="shared" si="4"/>
        <v>-5410.3086793463553</v>
      </c>
    </row>
    <row r="79" spans="1:9" s="52" customFormat="1">
      <c r="A79" s="45">
        <f t="shared" si="0"/>
        <v>62</v>
      </c>
      <c r="B79" s="46">
        <f t="shared" si="1"/>
        <v>44197</v>
      </c>
      <c r="C79" s="47">
        <f t="shared" si="5"/>
        <v>-5410.3086793463553</v>
      </c>
      <c r="D79" s="47">
        <f t="shared" si="6"/>
        <v>5410.3086793464608</v>
      </c>
      <c r="E79" s="47">
        <f t="shared" si="7"/>
        <v>0</v>
      </c>
      <c r="F79" s="47">
        <f t="shared" si="2"/>
        <v>5410.3086793464608</v>
      </c>
      <c r="G79" s="47">
        <f t="shared" si="3"/>
        <v>5435.1059274601321</v>
      </c>
      <c r="H79" s="47">
        <f t="shared" si="8"/>
        <v>-24.797248113670793</v>
      </c>
      <c r="I79" s="47">
        <f t="shared" si="4"/>
        <v>-10845.414606806487</v>
      </c>
    </row>
    <row r="80" spans="1:9" s="52" customFormat="1">
      <c r="A80" s="45">
        <f t="shared" si="0"/>
        <v>63</v>
      </c>
      <c r="B80" s="46">
        <f t="shared" si="1"/>
        <v>44228</v>
      </c>
      <c r="C80" s="47">
        <f t="shared" si="5"/>
        <v>-10845.414606806487</v>
      </c>
      <c r="D80" s="47">
        <f t="shared" si="6"/>
        <v>5410.3086793464608</v>
      </c>
      <c r="E80" s="47">
        <f t="shared" si="7"/>
        <v>0</v>
      </c>
      <c r="F80" s="47">
        <f t="shared" si="2"/>
        <v>5410.3086793464608</v>
      </c>
      <c r="G80" s="47">
        <f t="shared" si="3"/>
        <v>5460.016829627657</v>
      </c>
      <c r="H80" s="47">
        <f t="shared" si="8"/>
        <v>-49.708150281196403</v>
      </c>
      <c r="I80" s="47">
        <f t="shared" si="4"/>
        <v>-16305.431436434144</v>
      </c>
    </row>
    <row r="81" spans="1:9" s="52" customFormat="1">
      <c r="A81" s="45">
        <f t="shared" si="0"/>
        <v>64</v>
      </c>
      <c r="B81" s="46">
        <f t="shared" si="1"/>
        <v>44256</v>
      </c>
      <c r="C81" s="47">
        <f t="shared" si="5"/>
        <v>-16305.431436434144</v>
      </c>
      <c r="D81" s="47">
        <f t="shared" si="6"/>
        <v>5410.3086793464608</v>
      </c>
      <c r="E81" s="47">
        <f t="shared" si="7"/>
        <v>0</v>
      </c>
      <c r="F81" s="47">
        <f t="shared" si="2"/>
        <v>5410.3086793464608</v>
      </c>
      <c r="G81" s="47">
        <f t="shared" si="3"/>
        <v>5485.0419067634502</v>
      </c>
      <c r="H81" s="47">
        <f t="shared" si="8"/>
        <v>-74.733227416989834</v>
      </c>
      <c r="I81" s="47">
        <f t="shared" si="4"/>
        <v>-21790.473343197595</v>
      </c>
    </row>
    <row r="82" spans="1:9" s="52" customFormat="1">
      <c r="A82" s="45">
        <f t="shared" si="0"/>
        <v>65</v>
      </c>
      <c r="B82" s="46">
        <f t="shared" si="1"/>
        <v>44287</v>
      </c>
      <c r="C82" s="47">
        <f t="shared" si="5"/>
        <v>-21790.473343197595</v>
      </c>
      <c r="D82" s="47">
        <f t="shared" si="6"/>
        <v>5410.3086793464608</v>
      </c>
      <c r="E82" s="47">
        <f t="shared" si="7"/>
        <v>0</v>
      </c>
      <c r="F82" s="47">
        <f t="shared" si="2"/>
        <v>5410.3086793464608</v>
      </c>
      <c r="G82" s="47">
        <f t="shared" si="3"/>
        <v>5510.1816821694501</v>
      </c>
      <c r="H82" s="47">
        <f t="shared" si="8"/>
        <v>-99.873002822988965</v>
      </c>
      <c r="I82" s="47">
        <f t="shared" si="4"/>
        <v>-27300.655025367043</v>
      </c>
    </row>
    <row r="83" spans="1:9" s="52" customFormat="1">
      <c r="A83" s="45">
        <f t="shared" ref="A83:A146" si="9">IF(Values_Entered,A82+1,"")</f>
        <v>66</v>
      </c>
      <c r="B83" s="46">
        <f t="shared" ref="B83:B146" si="10">IF(Pay_Num&lt;&gt;"",DATE(YEAR(B82),MONTH(B82)+1,DAY(B82)),"")</f>
        <v>44317</v>
      </c>
      <c r="C83" s="47">
        <f t="shared" si="5"/>
        <v>-27300.655025367043</v>
      </c>
      <c r="D83" s="47">
        <f t="shared" si="6"/>
        <v>5410.3086793464608</v>
      </c>
      <c r="E83" s="47">
        <f t="shared" ref="E83:E146" si="11">IF(Pay_Num&lt;&gt;"",Scheduled_Extra_Payments,"")</f>
        <v>0</v>
      </c>
      <c r="F83" s="47">
        <f t="shared" ref="F83:F146" si="12">IF(Pay_Num&lt;&gt;"",Sched_Pay+Extra_Pay,"")</f>
        <v>5410.3086793464608</v>
      </c>
      <c r="G83" s="47">
        <f t="shared" ref="G83:G146" si="13">IF(Pay_Num&lt;&gt;"",Total_Pay-Int,"")</f>
        <v>5535.4366815460598</v>
      </c>
      <c r="H83" s="47">
        <f t="shared" si="8"/>
        <v>-125.12800219959894</v>
      </c>
      <c r="I83" s="47">
        <f t="shared" ref="I83:I146" si="14">IF(Pay_Num&lt;&gt;"",Beg_Bal-Princ,"")</f>
        <v>-32836.091706913103</v>
      </c>
    </row>
    <row r="84" spans="1:9" s="52" customFormat="1">
      <c r="A84" s="45">
        <f t="shared" si="9"/>
        <v>67</v>
      </c>
      <c r="B84" s="46">
        <f t="shared" si="10"/>
        <v>44348</v>
      </c>
      <c r="C84" s="47">
        <f t="shared" ref="C84:C147" si="15">IF(Pay_Num&lt;&gt;"",I83,"")</f>
        <v>-32836.091706913103</v>
      </c>
      <c r="D84" s="47">
        <f t="shared" ref="D84:D147" si="16">IF(Pay_Num&lt;&gt;"",Scheduled_Monthly_Payment,"")</f>
        <v>5410.3086793464608</v>
      </c>
      <c r="E84" s="47">
        <f t="shared" si="11"/>
        <v>0</v>
      </c>
      <c r="F84" s="47">
        <f t="shared" si="12"/>
        <v>5410.3086793464608</v>
      </c>
      <c r="G84" s="47">
        <f t="shared" si="13"/>
        <v>5560.8074330031459</v>
      </c>
      <c r="H84" s="47">
        <f t="shared" ref="H84:H147" si="17">IF(Pay_Num&lt;&gt;"",Beg_Bal*Interest_Rate/12,"")</f>
        <v>-150.49875365668507</v>
      </c>
      <c r="I84" s="47">
        <f t="shared" si="14"/>
        <v>-38396.899139916248</v>
      </c>
    </row>
    <row r="85" spans="1:9" s="52" customFormat="1">
      <c r="A85" s="45">
        <f t="shared" si="9"/>
        <v>68</v>
      </c>
      <c r="B85" s="46">
        <f t="shared" si="10"/>
        <v>44378</v>
      </c>
      <c r="C85" s="47">
        <f t="shared" si="15"/>
        <v>-38396.899139916248</v>
      </c>
      <c r="D85" s="47">
        <f t="shared" si="16"/>
        <v>5410.3086793464608</v>
      </c>
      <c r="E85" s="47">
        <f t="shared" si="11"/>
        <v>0</v>
      </c>
      <c r="F85" s="47">
        <f t="shared" si="12"/>
        <v>5410.3086793464608</v>
      </c>
      <c r="G85" s="47">
        <f t="shared" si="13"/>
        <v>5586.2944670710767</v>
      </c>
      <c r="H85" s="47">
        <f t="shared" si="17"/>
        <v>-175.98578772461613</v>
      </c>
      <c r="I85" s="47">
        <f t="shared" si="14"/>
        <v>-43983.193606987326</v>
      </c>
    </row>
    <row r="86" spans="1:9" s="52" customFormat="1">
      <c r="A86" s="45">
        <f t="shared" si="9"/>
        <v>69</v>
      </c>
      <c r="B86" s="46">
        <f t="shared" si="10"/>
        <v>44409</v>
      </c>
      <c r="C86" s="47">
        <f t="shared" si="15"/>
        <v>-43983.193606987326</v>
      </c>
      <c r="D86" s="47">
        <f t="shared" si="16"/>
        <v>5410.3086793464608</v>
      </c>
      <c r="E86" s="47">
        <f t="shared" si="11"/>
        <v>0</v>
      </c>
      <c r="F86" s="47">
        <f t="shared" si="12"/>
        <v>5410.3086793464608</v>
      </c>
      <c r="G86" s="47">
        <f t="shared" si="13"/>
        <v>5611.8983167118195</v>
      </c>
      <c r="H86" s="47">
        <f t="shared" si="17"/>
        <v>-201.58963736535858</v>
      </c>
      <c r="I86" s="47">
        <f t="shared" si="14"/>
        <v>-49595.091923699147</v>
      </c>
    </row>
    <row r="87" spans="1:9" s="52" customFormat="1">
      <c r="A87" s="45">
        <f t="shared" si="9"/>
        <v>70</v>
      </c>
      <c r="B87" s="46">
        <f t="shared" si="10"/>
        <v>44440</v>
      </c>
      <c r="C87" s="47">
        <f t="shared" si="15"/>
        <v>-49595.091923699147</v>
      </c>
      <c r="D87" s="47">
        <f t="shared" si="16"/>
        <v>5410.3086793464608</v>
      </c>
      <c r="E87" s="47">
        <f t="shared" si="11"/>
        <v>0</v>
      </c>
      <c r="F87" s="47">
        <f t="shared" si="12"/>
        <v>5410.3086793464608</v>
      </c>
      <c r="G87" s="47">
        <f t="shared" si="13"/>
        <v>5637.6195173300821</v>
      </c>
      <c r="H87" s="47">
        <f t="shared" si="17"/>
        <v>-227.3108379836211</v>
      </c>
      <c r="I87" s="47">
        <f t="shared" si="14"/>
        <v>-55232.711441029227</v>
      </c>
    </row>
    <row r="88" spans="1:9" s="52" customFormat="1">
      <c r="A88" s="45">
        <f t="shared" si="9"/>
        <v>71</v>
      </c>
      <c r="B88" s="46">
        <f t="shared" si="10"/>
        <v>44470</v>
      </c>
      <c r="C88" s="47">
        <f t="shared" si="15"/>
        <v>-55232.711441029227</v>
      </c>
      <c r="D88" s="47">
        <f t="shared" si="16"/>
        <v>5410.3086793464608</v>
      </c>
      <c r="E88" s="47">
        <f t="shared" si="11"/>
        <v>0</v>
      </c>
      <c r="F88" s="47">
        <f t="shared" si="12"/>
        <v>5410.3086793464608</v>
      </c>
      <c r="G88" s="47">
        <f t="shared" si="13"/>
        <v>5663.4586067845112</v>
      </c>
      <c r="H88" s="47">
        <f t="shared" si="17"/>
        <v>-253.14992743805064</v>
      </c>
      <c r="I88" s="47">
        <f t="shared" si="14"/>
        <v>-60896.170047813735</v>
      </c>
    </row>
    <row r="89" spans="1:9" s="52" customFormat="1">
      <c r="A89" s="45">
        <f t="shared" si="9"/>
        <v>72</v>
      </c>
      <c r="B89" s="46">
        <f t="shared" si="10"/>
        <v>44501</v>
      </c>
      <c r="C89" s="47">
        <f t="shared" si="15"/>
        <v>-60896.170047813735</v>
      </c>
      <c r="D89" s="47">
        <f t="shared" si="16"/>
        <v>5410.3086793464608</v>
      </c>
      <c r="E89" s="47">
        <f t="shared" si="11"/>
        <v>0</v>
      </c>
      <c r="F89" s="47">
        <f t="shared" si="12"/>
        <v>5410.3086793464608</v>
      </c>
      <c r="G89" s="47">
        <f t="shared" si="13"/>
        <v>5689.4161253989405</v>
      </c>
      <c r="H89" s="47">
        <f t="shared" si="17"/>
        <v>-279.10744605247959</v>
      </c>
      <c r="I89" s="47">
        <f t="shared" si="14"/>
        <v>-66585.58617321268</v>
      </c>
    </row>
    <row r="90" spans="1:9" s="52" customFormat="1">
      <c r="A90" s="45">
        <f t="shared" si="9"/>
        <v>73</v>
      </c>
      <c r="B90" s="46">
        <f t="shared" si="10"/>
        <v>44531</v>
      </c>
      <c r="C90" s="47">
        <f t="shared" si="15"/>
        <v>-66585.58617321268</v>
      </c>
      <c r="D90" s="47">
        <f t="shared" si="16"/>
        <v>5410.3086793464608</v>
      </c>
      <c r="E90" s="47">
        <f t="shared" si="11"/>
        <v>0</v>
      </c>
      <c r="F90" s="47">
        <f t="shared" si="12"/>
        <v>5410.3086793464608</v>
      </c>
      <c r="G90" s="47">
        <f t="shared" si="13"/>
        <v>5715.492615973686</v>
      </c>
      <c r="H90" s="47">
        <f t="shared" si="17"/>
        <v>-305.1839366272248</v>
      </c>
      <c r="I90" s="47">
        <f t="shared" si="14"/>
        <v>-72301.078789186373</v>
      </c>
    </row>
    <row r="91" spans="1:9" s="52" customFormat="1">
      <c r="A91" s="45">
        <f t="shared" si="9"/>
        <v>74</v>
      </c>
      <c r="B91" s="46">
        <f t="shared" si="10"/>
        <v>44562</v>
      </c>
      <c r="C91" s="47">
        <f t="shared" si="15"/>
        <v>-72301.078789186373</v>
      </c>
      <c r="D91" s="47">
        <f t="shared" si="16"/>
        <v>5410.3086793464608</v>
      </c>
      <c r="E91" s="47">
        <f t="shared" si="11"/>
        <v>0</v>
      </c>
      <c r="F91" s="47">
        <f t="shared" si="12"/>
        <v>5410.3086793464608</v>
      </c>
      <c r="G91" s="47">
        <f t="shared" si="13"/>
        <v>5741.6886237968984</v>
      </c>
      <c r="H91" s="47">
        <f t="shared" si="17"/>
        <v>-331.37994445043756</v>
      </c>
      <c r="I91" s="47">
        <f t="shared" si="14"/>
        <v>-78042.767412983274</v>
      </c>
    </row>
    <row r="92" spans="1:9" s="52" customFormat="1">
      <c r="A92" s="45">
        <f t="shared" si="9"/>
        <v>75</v>
      </c>
      <c r="B92" s="46">
        <f t="shared" si="10"/>
        <v>44593</v>
      </c>
      <c r="C92" s="47">
        <f t="shared" si="15"/>
        <v>-78042.767412983274</v>
      </c>
      <c r="D92" s="47">
        <f t="shared" si="16"/>
        <v>5410.3086793464608</v>
      </c>
      <c r="E92" s="47">
        <f t="shared" si="11"/>
        <v>0</v>
      </c>
      <c r="F92" s="47">
        <f t="shared" si="12"/>
        <v>5410.3086793464608</v>
      </c>
      <c r="G92" s="47">
        <f t="shared" si="13"/>
        <v>5768.0046966559676</v>
      </c>
      <c r="H92" s="47">
        <f t="shared" si="17"/>
        <v>-357.69601730950666</v>
      </c>
      <c r="I92" s="47">
        <f t="shared" si="14"/>
        <v>-83810.772109639249</v>
      </c>
    </row>
    <row r="93" spans="1:9" s="52" customFormat="1">
      <c r="A93" s="45">
        <f t="shared" si="9"/>
        <v>76</v>
      </c>
      <c r="B93" s="46">
        <f t="shared" si="10"/>
        <v>44621</v>
      </c>
      <c r="C93" s="47">
        <f t="shared" si="15"/>
        <v>-83810.772109639249</v>
      </c>
      <c r="D93" s="47">
        <f t="shared" si="16"/>
        <v>5410.3086793464608</v>
      </c>
      <c r="E93" s="47">
        <f t="shared" si="11"/>
        <v>0</v>
      </c>
      <c r="F93" s="47">
        <f t="shared" si="12"/>
        <v>5410.3086793464608</v>
      </c>
      <c r="G93" s="47">
        <f t="shared" si="13"/>
        <v>5794.4413848489739</v>
      </c>
      <c r="H93" s="47">
        <f t="shared" si="17"/>
        <v>-384.13270550251326</v>
      </c>
      <c r="I93" s="47">
        <f t="shared" si="14"/>
        <v>-89605.213494488227</v>
      </c>
    </row>
    <row r="94" spans="1:9" s="52" customFormat="1">
      <c r="A94" s="45">
        <f t="shared" si="9"/>
        <v>77</v>
      </c>
      <c r="B94" s="46">
        <f t="shared" si="10"/>
        <v>44652</v>
      </c>
      <c r="C94" s="47">
        <f t="shared" si="15"/>
        <v>-89605.213494488227</v>
      </c>
      <c r="D94" s="47">
        <f t="shared" si="16"/>
        <v>5410.3086793464608</v>
      </c>
      <c r="E94" s="47">
        <f t="shared" si="11"/>
        <v>0</v>
      </c>
      <c r="F94" s="47">
        <f t="shared" si="12"/>
        <v>5410.3086793464608</v>
      </c>
      <c r="G94" s="47">
        <f t="shared" si="13"/>
        <v>5820.9992411961985</v>
      </c>
      <c r="H94" s="47">
        <f t="shared" si="17"/>
        <v>-410.69056184973766</v>
      </c>
      <c r="I94" s="47">
        <f t="shared" si="14"/>
        <v>-95426.212735684428</v>
      </c>
    </row>
    <row r="95" spans="1:9" s="52" customFormat="1">
      <c r="A95" s="45">
        <f t="shared" si="9"/>
        <v>78</v>
      </c>
      <c r="B95" s="46">
        <f t="shared" si="10"/>
        <v>44682</v>
      </c>
      <c r="C95" s="47">
        <f t="shared" si="15"/>
        <v>-95426.212735684428</v>
      </c>
      <c r="D95" s="47">
        <f t="shared" si="16"/>
        <v>5410.3086793464608</v>
      </c>
      <c r="E95" s="47">
        <f t="shared" si="11"/>
        <v>0</v>
      </c>
      <c r="F95" s="47">
        <f t="shared" si="12"/>
        <v>5410.3086793464608</v>
      </c>
      <c r="G95" s="47">
        <f t="shared" si="13"/>
        <v>5847.6788210516816</v>
      </c>
      <c r="H95" s="47">
        <f t="shared" si="17"/>
        <v>-437.37014170522031</v>
      </c>
      <c r="I95" s="47">
        <f t="shared" si="14"/>
        <v>-101273.89155673611</v>
      </c>
    </row>
    <row r="96" spans="1:9" s="52" customFormat="1">
      <c r="A96" s="45">
        <f t="shared" si="9"/>
        <v>79</v>
      </c>
      <c r="B96" s="46">
        <f t="shared" si="10"/>
        <v>44713</v>
      </c>
      <c r="C96" s="47">
        <f t="shared" si="15"/>
        <v>-101273.89155673611</v>
      </c>
      <c r="D96" s="47">
        <f t="shared" si="16"/>
        <v>5410.3086793464608</v>
      </c>
      <c r="E96" s="47">
        <f t="shared" si="11"/>
        <v>0</v>
      </c>
      <c r="F96" s="47">
        <f t="shared" si="12"/>
        <v>5410.3086793464608</v>
      </c>
      <c r="G96" s="47">
        <f t="shared" si="13"/>
        <v>5874.4806823148347</v>
      </c>
      <c r="H96" s="47">
        <f t="shared" si="17"/>
        <v>-464.17200296837382</v>
      </c>
      <c r="I96" s="47">
        <f t="shared" si="14"/>
        <v>-107148.37223905095</v>
      </c>
    </row>
    <row r="97" spans="1:9" s="52" customFormat="1">
      <c r="A97" s="45">
        <f t="shared" si="9"/>
        <v>80</v>
      </c>
      <c r="B97" s="46">
        <f t="shared" si="10"/>
        <v>44743</v>
      </c>
      <c r="C97" s="47">
        <f t="shared" si="15"/>
        <v>-107148.37223905095</v>
      </c>
      <c r="D97" s="47">
        <f t="shared" si="16"/>
        <v>5410.3086793464608</v>
      </c>
      <c r="E97" s="47">
        <f t="shared" si="11"/>
        <v>0</v>
      </c>
      <c r="F97" s="47">
        <f t="shared" si="12"/>
        <v>5410.3086793464608</v>
      </c>
      <c r="G97" s="47">
        <f t="shared" si="13"/>
        <v>5901.4053854421109</v>
      </c>
      <c r="H97" s="47">
        <f t="shared" si="17"/>
        <v>-491.09670609565018</v>
      </c>
      <c r="I97" s="47">
        <f t="shared" si="14"/>
        <v>-113049.77762449306</v>
      </c>
    </row>
    <row r="98" spans="1:9" s="52" customFormat="1">
      <c r="A98" s="45">
        <f t="shared" si="9"/>
        <v>81</v>
      </c>
      <c r="B98" s="46">
        <f t="shared" si="10"/>
        <v>44774</v>
      </c>
      <c r="C98" s="47">
        <f t="shared" si="15"/>
        <v>-113049.77762449306</v>
      </c>
      <c r="D98" s="47">
        <f t="shared" si="16"/>
        <v>5410.3086793464608</v>
      </c>
      <c r="E98" s="47">
        <f t="shared" si="11"/>
        <v>0</v>
      </c>
      <c r="F98" s="47">
        <f t="shared" si="12"/>
        <v>5410.3086793464608</v>
      </c>
      <c r="G98" s="47">
        <f t="shared" si="13"/>
        <v>5928.4534934587209</v>
      </c>
      <c r="H98" s="47">
        <f t="shared" si="17"/>
        <v>-518.14481411225984</v>
      </c>
      <c r="I98" s="47">
        <f t="shared" si="14"/>
        <v>-118978.23111795177</v>
      </c>
    </row>
    <row r="99" spans="1:9" s="52" customFormat="1">
      <c r="A99" s="45">
        <f t="shared" si="9"/>
        <v>82</v>
      </c>
      <c r="B99" s="46">
        <f t="shared" si="10"/>
        <v>44805</v>
      </c>
      <c r="C99" s="47">
        <f t="shared" si="15"/>
        <v>-118978.23111795177</v>
      </c>
      <c r="D99" s="47">
        <f t="shared" si="16"/>
        <v>5410.3086793464608</v>
      </c>
      <c r="E99" s="47">
        <f t="shared" si="11"/>
        <v>0</v>
      </c>
      <c r="F99" s="47">
        <f t="shared" si="12"/>
        <v>5410.3086793464608</v>
      </c>
      <c r="G99" s="47">
        <f t="shared" si="13"/>
        <v>5955.6255719704068</v>
      </c>
      <c r="H99" s="47">
        <f t="shared" si="17"/>
        <v>-545.31689262394559</v>
      </c>
      <c r="I99" s="47">
        <f t="shared" si="14"/>
        <v>-124933.85668992218</v>
      </c>
    </row>
    <row r="100" spans="1:9" s="52" customFormat="1">
      <c r="A100" s="45">
        <f t="shared" si="9"/>
        <v>83</v>
      </c>
      <c r="B100" s="46">
        <f t="shared" si="10"/>
        <v>44835</v>
      </c>
      <c r="C100" s="47">
        <f t="shared" si="15"/>
        <v>-124933.85668992218</v>
      </c>
      <c r="D100" s="47">
        <f t="shared" si="16"/>
        <v>5410.3086793464608</v>
      </c>
      <c r="E100" s="47">
        <f t="shared" si="11"/>
        <v>0</v>
      </c>
      <c r="F100" s="47">
        <f t="shared" si="12"/>
        <v>5410.3086793464608</v>
      </c>
      <c r="G100" s="47">
        <f t="shared" si="13"/>
        <v>5982.9221891752704</v>
      </c>
      <c r="H100" s="47">
        <f t="shared" si="17"/>
        <v>-572.61350982880992</v>
      </c>
      <c r="I100" s="47">
        <f t="shared" si="14"/>
        <v>-130916.77887909744</v>
      </c>
    </row>
    <row r="101" spans="1:9" s="52" customFormat="1">
      <c r="A101" s="45">
        <f t="shared" si="9"/>
        <v>84</v>
      </c>
      <c r="B101" s="46">
        <f t="shared" si="10"/>
        <v>44866</v>
      </c>
      <c r="C101" s="47">
        <f t="shared" si="15"/>
        <v>-130916.77887909744</v>
      </c>
      <c r="D101" s="47">
        <f t="shared" si="16"/>
        <v>5410.3086793464608</v>
      </c>
      <c r="E101" s="47">
        <f t="shared" si="11"/>
        <v>0</v>
      </c>
      <c r="F101" s="47">
        <f t="shared" si="12"/>
        <v>5410.3086793464608</v>
      </c>
      <c r="G101" s="47">
        <f t="shared" si="13"/>
        <v>6010.3439158756573</v>
      </c>
      <c r="H101" s="47">
        <f t="shared" si="17"/>
        <v>-600.0352365291966</v>
      </c>
      <c r="I101" s="47">
        <f t="shared" si="14"/>
        <v>-136927.12279497311</v>
      </c>
    </row>
    <row r="102" spans="1:9" s="52" customFormat="1">
      <c r="A102" s="45">
        <f t="shared" si="9"/>
        <v>85</v>
      </c>
      <c r="B102" s="46">
        <f t="shared" si="10"/>
        <v>44896</v>
      </c>
      <c r="C102" s="47">
        <f t="shared" si="15"/>
        <v>-136927.12279497311</v>
      </c>
      <c r="D102" s="47">
        <f t="shared" si="16"/>
        <v>5410.3086793464608</v>
      </c>
      <c r="E102" s="47">
        <f t="shared" si="11"/>
        <v>0</v>
      </c>
      <c r="F102" s="47">
        <f t="shared" si="12"/>
        <v>5410.3086793464608</v>
      </c>
      <c r="G102" s="47">
        <f t="shared" si="13"/>
        <v>6037.8913254900872</v>
      </c>
      <c r="H102" s="47">
        <f t="shared" si="17"/>
        <v>-627.58264614362679</v>
      </c>
      <c r="I102" s="47">
        <f t="shared" si="14"/>
        <v>-142965.01412046319</v>
      </c>
    </row>
    <row r="103" spans="1:9" s="52" customFormat="1">
      <c r="A103" s="45">
        <f t="shared" si="9"/>
        <v>86</v>
      </c>
      <c r="B103" s="46">
        <f t="shared" si="10"/>
        <v>44927</v>
      </c>
      <c r="C103" s="47">
        <f t="shared" si="15"/>
        <v>-142965.01412046319</v>
      </c>
      <c r="D103" s="47">
        <f t="shared" si="16"/>
        <v>5410.3086793464608</v>
      </c>
      <c r="E103" s="47">
        <f t="shared" si="11"/>
        <v>0</v>
      </c>
      <c r="F103" s="47">
        <f t="shared" si="12"/>
        <v>5410.3086793464608</v>
      </c>
      <c r="G103" s="47">
        <f t="shared" si="13"/>
        <v>6065.5649940652502</v>
      </c>
      <c r="H103" s="47">
        <f t="shared" si="17"/>
        <v>-655.25631471878967</v>
      </c>
      <c r="I103" s="47">
        <f t="shared" si="14"/>
        <v>-149030.57911452843</v>
      </c>
    </row>
    <row r="104" spans="1:9" s="52" customFormat="1">
      <c r="A104" s="45">
        <f t="shared" si="9"/>
        <v>87</v>
      </c>
      <c r="B104" s="46">
        <f t="shared" si="10"/>
        <v>44958</v>
      </c>
      <c r="C104" s="47">
        <f t="shared" si="15"/>
        <v>-149030.57911452843</v>
      </c>
      <c r="D104" s="47">
        <f t="shared" si="16"/>
        <v>5410.3086793464608</v>
      </c>
      <c r="E104" s="47">
        <f t="shared" si="11"/>
        <v>0</v>
      </c>
      <c r="F104" s="47">
        <f t="shared" si="12"/>
        <v>5410.3086793464608</v>
      </c>
      <c r="G104" s="47">
        <f t="shared" si="13"/>
        <v>6093.3655002880496</v>
      </c>
      <c r="H104" s="47">
        <f t="shared" si="17"/>
        <v>-683.05682094158863</v>
      </c>
      <c r="I104" s="47">
        <f t="shared" si="14"/>
        <v>-155123.94461481649</v>
      </c>
    </row>
    <row r="105" spans="1:9" s="52" customFormat="1">
      <c r="A105" s="45">
        <f t="shared" si="9"/>
        <v>88</v>
      </c>
      <c r="B105" s="46">
        <f t="shared" si="10"/>
        <v>44986</v>
      </c>
      <c r="C105" s="47">
        <f t="shared" si="15"/>
        <v>-155123.94461481649</v>
      </c>
      <c r="D105" s="47">
        <f t="shared" si="16"/>
        <v>5410.3086793464608</v>
      </c>
      <c r="E105" s="47">
        <f t="shared" si="11"/>
        <v>0</v>
      </c>
      <c r="F105" s="47">
        <f t="shared" si="12"/>
        <v>5410.3086793464608</v>
      </c>
      <c r="G105" s="47">
        <f t="shared" si="13"/>
        <v>6121.2934254977026</v>
      </c>
      <c r="H105" s="47">
        <f t="shared" si="17"/>
        <v>-710.98474615124223</v>
      </c>
      <c r="I105" s="47">
        <f t="shared" si="14"/>
        <v>-161245.2380403142</v>
      </c>
    </row>
    <row r="106" spans="1:9" s="52" customFormat="1">
      <c r="A106" s="45">
        <f t="shared" si="9"/>
        <v>89</v>
      </c>
      <c r="B106" s="46">
        <f t="shared" si="10"/>
        <v>45017</v>
      </c>
      <c r="C106" s="47">
        <f t="shared" si="15"/>
        <v>-161245.2380403142</v>
      </c>
      <c r="D106" s="47">
        <f t="shared" si="16"/>
        <v>5410.3086793464608</v>
      </c>
      <c r="E106" s="47">
        <f t="shared" si="11"/>
        <v>0</v>
      </c>
      <c r="F106" s="47">
        <f t="shared" si="12"/>
        <v>5410.3086793464608</v>
      </c>
      <c r="G106" s="47">
        <f t="shared" si="13"/>
        <v>6149.3493536979013</v>
      </c>
      <c r="H106" s="47">
        <f t="shared" si="17"/>
        <v>-739.04067435144009</v>
      </c>
      <c r="I106" s="47">
        <f t="shared" si="14"/>
        <v>-167394.58739401211</v>
      </c>
    </row>
    <row r="107" spans="1:9" s="52" customFormat="1">
      <c r="A107" s="45">
        <f t="shared" si="9"/>
        <v>90</v>
      </c>
      <c r="B107" s="46">
        <f t="shared" si="10"/>
        <v>45047</v>
      </c>
      <c r="C107" s="47">
        <f t="shared" si="15"/>
        <v>-167394.58739401211</v>
      </c>
      <c r="D107" s="47">
        <f t="shared" si="16"/>
        <v>5410.3086793464608</v>
      </c>
      <c r="E107" s="47">
        <f t="shared" si="11"/>
        <v>0</v>
      </c>
      <c r="F107" s="47">
        <f t="shared" si="12"/>
        <v>5410.3086793464608</v>
      </c>
      <c r="G107" s="47">
        <f t="shared" si="13"/>
        <v>6177.5338715690159</v>
      </c>
      <c r="H107" s="47">
        <f t="shared" si="17"/>
        <v>-767.22519222255551</v>
      </c>
      <c r="I107" s="47">
        <f t="shared" si="14"/>
        <v>-173572.12126558111</v>
      </c>
    </row>
    <row r="108" spans="1:9" s="52" customFormat="1">
      <c r="A108" s="45">
        <f t="shared" si="9"/>
        <v>91</v>
      </c>
      <c r="B108" s="46">
        <f t="shared" si="10"/>
        <v>45078</v>
      </c>
      <c r="C108" s="47">
        <f t="shared" si="15"/>
        <v>-173572.12126558111</v>
      </c>
      <c r="D108" s="47">
        <f t="shared" si="16"/>
        <v>5410.3086793464608</v>
      </c>
      <c r="E108" s="47">
        <f t="shared" si="11"/>
        <v>0</v>
      </c>
      <c r="F108" s="47">
        <f t="shared" si="12"/>
        <v>5410.3086793464608</v>
      </c>
      <c r="G108" s="47">
        <f t="shared" si="13"/>
        <v>6205.8475684803743</v>
      </c>
      <c r="H108" s="47">
        <f t="shared" si="17"/>
        <v>-795.53888913391347</v>
      </c>
      <c r="I108" s="47">
        <f t="shared" si="14"/>
        <v>-179777.9688340615</v>
      </c>
    </row>
    <row r="109" spans="1:9" s="52" customFormat="1">
      <c r="A109" s="45">
        <f t="shared" si="9"/>
        <v>92</v>
      </c>
      <c r="B109" s="46">
        <f t="shared" si="10"/>
        <v>45108</v>
      </c>
      <c r="C109" s="47">
        <f t="shared" si="15"/>
        <v>-179777.9688340615</v>
      </c>
      <c r="D109" s="47">
        <f t="shared" si="16"/>
        <v>5410.3086793464608</v>
      </c>
      <c r="E109" s="47">
        <f t="shared" si="11"/>
        <v>0</v>
      </c>
      <c r="F109" s="47">
        <f t="shared" si="12"/>
        <v>5410.3086793464608</v>
      </c>
      <c r="G109" s="47">
        <f t="shared" si="13"/>
        <v>6234.2910365025764</v>
      </c>
      <c r="H109" s="47">
        <f t="shared" si="17"/>
        <v>-823.9823571561152</v>
      </c>
      <c r="I109" s="47">
        <f t="shared" si="14"/>
        <v>-186012.25987056407</v>
      </c>
    </row>
    <row r="110" spans="1:9" s="52" customFormat="1">
      <c r="A110" s="45">
        <f t="shared" si="9"/>
        <v>93</v>
      </c>
      <c r="B110" s="46">
        <f t="shared" si="10"/>
        <v>45139</v>
      </c>
      <c r="C110" s="47">
        <f t="shared" si="15"/>
        <v>-186012.25987056407</v>
      </c>
      <c r="D110" s="47">
        <f t="shared" si="16"/>
        <v>5410.3086793464608</v>
      </c>
      <c r="E110" s="47">
        <f t="shared" si="11"/>
        <v>0</v>
      </c>
      <c r="F110" s="47">
        <f t="shared" si="12"/>
        <v>5410.3086793464608</v>
      </c>
      <c r="G110" s="47">
        <f t="shared" si="13"/>
        <v>6262.8648704198795</v>
      </c>
      <c r="H110" s="47">
        <f t="shared" si="17"/>
        <v>-852.55619107341863</v>
      </c>
      <c r="I110" s="47">
        <f t="shared" si="14"/>
        <v>-192275.12474098394</v>
      </c>
    </row>
    <row r="111" spans="1:9" s="52" customFormat="1">
      <c r="A111" s="45">
        <f t="shared" si="9"/>
        <v>94</v>
      </c>
      <c r="B111" s="46">
        <f t="shared" si="10"/>
        <v>45170</v>
      </c>
      <c r="C111" s="47">
        <f t="shared" si="15"/>
        <v>-192275.12474098394</v>
      </c>
      <c r="D111" s="47">
        <f t="shared" si="16"/>
        <v>5410.3086793464608</v>
      </c>
      <c r="E111" s="47">
        <f t="shared" si="11"/>
        <v>0</v>
      </c>
      <c r="F111" s="47">
        <f t="shared" si="12"/>
        <v>5410.3086793464608</v>
      </c>
      <c r="G111" s="47">
        <f t="shared" si="13"/>
        <v>6291.5696677426367</v>
      </c>
      <c r="H111" s="47">
        <f t="shared" si="17"/>
        <v>-881.26098839617634</v>
      </c>
      <c r="I111" s="47">
        <f t="shared" si="14"/>
        <v>-198566.69440872659</v>
      </c>
    </row>
    <row r="112" spans="1:9" s="52" customFormat="1">
      <c r="A112" s="45">
        <f t="shared" si="9"/>
        <v>95</v>
      </c>
      <c r="B112" s="46">
        <f t="shared" si="10"/>
        <v>45200</v>
      </c>
      <c r="C112" s="47">
        <f t="shared" si="15"/>
        <v>-198566.69440872659</v>
      </c>
      <c r="D112" s="47">
        <f t="shared" si="16"/>
        <v>5410.3086793464608</v>
      </c>
      <c r="E112" s="47">
        <f t="shared" si="11"/>
        <v>0</v>
      </c>
      <c r="F112" s="47">
        <f t="shared" si="12"/>
        <v>5410.3086793464608</v>
      </c>
      <c r="G112" s="47">
        <f t="shared" si="13"/>
        <v>6320.4060287197908</v>
      </c>
      <c r="H112" s="47">
        <f t="shared" si="17"/>
        <v>-910.0973493733303</v>
      </c>
      <c r="I112" s="47">
        <f t="shared" si="14"/>
        <v>-204887.10043744638</v>
      </c>
    </row>
    <row r="113" spans="1:9" s="52" customFormat="1">
      <c r="A113" s="45">
        <f t="shared" si="9"/>
        <v>96</v>
      </c>
      <c r="B113" s="46">
        <f t="shared" si="10"/>
        <v>45231</v>
      </c>
      <c r="C113" s="47">
        <f t="shared" si="15"/>
        <v>-204887.10043744638</v>
      </c>
      <c r="D113" s="47">
        <f t="shared" si="16"/>
        <v>5410.3086793464608</v>
      </c>
      <c r="E113" s="47">
        <f t="shared" si="11"/>
        <v>0</v>
      </c>
      <c r="F113" s="47">
        <f t="shared" si="12"/>
        <v>5410.3086793464608</v>
      </c>
      <c r="G113" s="47">
        <f t="shared" si="13"/>
        <v>6349.374556351424</v>
      </c>
      <c r="H113" s="47">
        <f t="shared" si="17"/>
        <v>-939.06587700496266</v>
      </c>
      <c r="I113" s="47">
        <f t="shared" si="14"/>
        <v>-211236.4749937978</v>
      </c>
    </row>
    <row r="114" spans="1:9" s="52" customFormat="1">
      <c r="A114" s="45">
        <f t="shared" si="9"/>
        <v>97</v>
      </c>
      <c r="B114" s="46">
        <f t="shared" si="10"/>
        <v>45261</v>
      </c>
      <c r="C114" s="47">
        <f t="shared" si="15"/>
        <v>-211236.4749937978</v>
      </c>
      <c r="D114" s="47">
        <f t="shared" si="16"/>
        <v>5410.3086793464608</v>
      </c>
      <c r="E114" s="47">
        <f t="shared" si="11"/>
        <v>0</v>
      </c>
      <c r="F114" s="47">
        <f t="shared" si="12"/>
        <v>5410.3086793464608</v>
      </c>
      <c r="G114" s="47">
        <f t="shared" si="13"/>
        <v>6378.4758564013673</v>
      </c>
      <c r="H114" s="47">
        <f t="shared" si="17"/>
        <v>-968.16717705490657</v>
      </c>
      <c r="I114" s="47">
        <f t="shared" si="14"/>
        <v>-217614.95085019918</v>
      </c>
    </row>
    <row r="115" spans="1:9" s="52" customFormat="1">
      <c r="A115" s="45">
        <f t="shared" si="9"/>
        <v>98</v>
      </c>
      <c r="B115" s="46">
        <f t="shared" si="10"/>
        <v>45292</v>
      </c>
      <c r="C115" s="47">
        <f t="shared" si="15"/>
        <v>-217614.95085019918</v>
      </c>
      <c r="D115" s="47">
        <f t="shared" si="16"/>
        <v>5410.3086793464608</v>
      </c>
      <c r="E115" s="47">
        <f t="shared" si="11"/>
        <v>0</v>
      </c>
      <c r="F115" s="47">
        <f t="shared" si="12"/>
        <v>5410.3086793464608</v>
      </c>
      <c r="G115" s="47">
        <f t="shared" si="13"/>
        <v>6407.7105374098737</v>
      </c>
      <c r="H115" s="47">
        <f t="shared" si="17"/>
        <v>-997.40185806341287</v>
      </c>
      <c r="I115" s="47">
        <f t="shared" si="14"/>
        <v>-224022.66138760906</v>
      </c>
    </row>
    <row r="116" spans="1:9" s="52" customFormat="1">
      <c r="A116" s="45">
        <f t="shared" si="9"/>
        <v>99</v>
      </c>
      <c r="B116" s="46">
        <f t="shared" si="10"/>
        <v>45323</v>
      </c>
      <c r="C116" s="47">
        <f t="shared" si="15"/>
        <v>-224022.66138760906</v>
      </c>
      <c r="D116" s="47">
        <f t="shared" si="16"/>
        <v>5410.3086793464608</v>
      </c>
      <c r="E116" s="47">
        <f t="shared" si="11"/>
        <v>0</v>
      </c>
      <c r="F116" s="47">
        <f t="shared" si="12"/>
        <v>5410.3086793464608</v>
      </c>
      <c r="G116" s="47">
        <f t="shared" si="13"/>
        <v>6437.0792107063353</v>
      </c>
      <c r="H116" s="47">
        <f t="shared" si="17"/>
        <v>-1026.7705313598749</v>
      </c>
      <c r="I116" s="47">
        <f t="shared" si="14"/>
        <v>-230459.7405983154</v>
      </c>
    </row>
    <row r="117" spans="1:9" s="52" customFormat="1">
      <c r="A117" s="45">
        <f t="shared" si="9"/>
        <v>100</v>
      </c>
      <c r="B117" s="46">
        <f t="shared" si="10"/>
        <v>45352</v>
      </c>
      <c r="C117" s="47">
        <f t="shared" si="15"/>
        <v>-230459.7405983154</v>
      </c>
      <c r="D117" s="47">
        <f t="shared" si="16"/>
        <v>5410.3086793464608</v>
      </c>
      <c r="E117" s="47">
        <f t="shared" si="11"/>
        <v>0</v>
      </c>
      <c r="F117" s="47">
        <f t="shared" si="12"/>
        <v>5410.3086793464608</v>
      </c>
      <c r="G117" s="47">
        <f t="shared" si="13"/>
        <v>6466.5824904220735</v>
      </c>
      <c r="H117" s="47">
        <f t="shared" si="17"/>
        <v>-1056.2738110756122</v>
      </c>
      <c r="I117" s="47">
        <f t="shared" si="14"/>
        <v>-236926.32308873747</v>
      </c>
    </row>
    <row r="118" spans="1:9" s="52" customFormat="1">
      <c r="A118" s="45">
        <f t="shared" si="9"/>
        <v>101</v>
      </c>
      <c r="B118" s="46">
        <f t="shared" si="10"/>
        <v>45383</v>
      </c>
      <c r="C118" s="47">
        <f t="shared" si="15"/>
        <v>-236926.32308873747</v>
      </c>
      <c r="D118" s="47">
        <f t="shared" si="16"/>
        <v>5410.3086793464608</v>
      </c>
      <c r="E118" s="47">
        <f t="shared" si="11"/>
        <v>0</v>
      </c>
      <c r="F118" s="47">
        <f t="shared" si="12"/>
        <v>5410.3086793464608</v>
      </c>
      <c r="G118" s="47">
        <f t="shared" si="13"/>
        <v>6496.2209935031742</v>
      </c>
      <c r="H118" s="47">
        <f t="shared" si="17"/>
        <v>-1085.9123141567134</v>
      </c>
      <c r="I118" s="47">
        <f t="shared" si="14"/>
        <v>-243422.54408224064</v>
      </c>
    </row>
    <row r="119" spans="1:9" s="52" customFormat="1">
      <c r="A119" s="45">
        <f t="shared" si="9"/>
        <v>102</v>
      </c>
      <c r="B119" s="46">
        <f t="shared" si="10"/>
        <v>45413</v>
      </c>
      <c r="C119" s="47">
        <f t="shared" si="15"/>
        <v>-243422.54408224064</v>
      </c>
      <c r="D119" s="47">
        <f t="shared" si="16"/>
        <v>5410.3086793464608</v>
      </c>
      <c r="E119" s="47">
        <f t="shared" si="11"/>
        <v>0</v>
      </c>
      <c r="F119" s="47">
        <f t="shared" si="12"/>
        <v>5410.3086793464608</v>
      </c>
      <c r="G119" s="47">
        <f t="shared" si="13"/>
        <v>6525.9953397233967</v>
      </c>
      <c r="H119" s="47">
        <f t="shared" si="17"/>
        <v>-1115.6866603769363</v>
      </c>
      <c r="I119" s="47">
        <f t="shared" si="14"/>
        <v>-249948.53942196403</v>
      </c>
    </row>
    <row r="120" spans="1:9" s="52" customFormat="1">
      <c r="A120" s="45">
        <f t="shared" si="9"/>
        <v>103</v>
      </c>
      <c r="B120" s="46">
        <f t="shared" si="10"/>
        <v>45444</v>
      </c>
      <c r="C120" s="47">
        <f t="shared" si="15"/>
        <v>-249948.53942196403</v>
      </c>
      <c r="D120" s="47">
        <f t="shared" si="16"/>
        <v>5410.3086793464608</v>
      </c>
      <c r="E120" s="47">
        <f t="shared" si="11"/>
        <v>0</v>
      </c>
      <c r="F120" s="47">
        <f t="shared" si="12"/>
        <v>5410.3086793464608</v>
      </c>
      <c r="G120" s="47">
        <f t="shared" si="13"/>
        <v>6555.9061516971296</v>
      </c>
      <c r="H120" s="47">
        <f t="shared" si="17"/>
        <v>-1145.5974723506686</v>
      </c>
      <c r="I120" s="47">
        <f t="shared" si="14"/>
        <v>-256504.44557366116</v>
      </c>
    </row>
    <row r="121" spans="1:9" s="52" customFormat="1">
      <c r="A121" s="45">
        <f t="shared" si="9"/>
        <v>104</v>
      </c>
      <c r="B121" s="46">
        <f t="shared" si="10"/>
        <v>45474</v>
      </c>
      <c r="C121" s="47">
        <f t="shared" si="15"/>
        <v>-256504.44557366116</v>
      </c>
      <c r="D121" s="47">
        <f t="shared" si="16"/>
        <v>5410.3086793464608</v>
      </c>
      <c r="E121" s="47">
        <f t="shared" si="11"/>
        <v>0</v>
      </c>
      <c r="F121" s="47">
        <f t="shared" si="12"/>
        <v>5410.3086793464608</v>
      </c>
      <c r="G121" s="47">
        <f t="shared" si="13"/>
        <v>6585.9540548924078</v>
      </c>
      <c r="H121" s="47">
        <f t="shared" si="17"/>
        <v>-1175.645375545947</v>
      </c>
      <c r="I121" s="47">
        <f t="shared" si="14"/>
        <v>-263090.39962855354</v>
      </c>
    </row>
    <row r="122" spans="1:9" s="52" customFormat="1">
      <c r="A122" s="45">
        <f t="shared" si="9"/>
        <v>105</v>
      </c>
      <c r="B122" s="46">
        <f t="shared" si="10"/>
        <v>45505</v>
      </c>
      <c r="C122" s="47">
        <f t="shared" si="15"/>
        <v>-263090.39962855354</v>
      </c>
      <c r="D122" s="47">
        <f t="shared" si="16"/>
        <v>5410.3086793464608</v>
      </c>
      <c r="E122" s="47">
        <f t="shared" si="11"/>
        <v>0</v>
      </c>
      <c r="F122" s="47">
        <f t="shared" si="12"/>
        <v>5410.3086793464608</v>
      </c>
      <c r="G122" s="47">
        <f t="shared" si="13"/>
        <v>6616.1396776439979</v>
      </c>
      <c r="H122" s="47">
        <f t="shared" si="17"/>
        <v>-1205.830998297537</v>
      </c>
      <c r="I122" s="47">
        <f t="shared" si="14"/>
        <v>-269706.53930619755</v>
      </c>
    </row>
    <row r="123" spans="1:9" s="52" customFormat="1">
      <c r="A123" s="45">
        <f t="shared" si="9"/>
        <v>106</v>
      </c>
      <c r="B123" s="46">
        <f t="shared" si="10"/>
        <v>45536</v>
      </c>
      <c r="C123" s="47">
        <f t="shared" si="15"/>
        <v>-269706.53930619755</v>
      </c>
      <c r="D123" s="47">
        <f t="shared" si="16"/>
        <v>5410.3086793464608</v>
      </c>
      <c r="E123" s="47">
        <f t="shared" si="11"/>
        <v>0</v>
      </c>
      <c r="F123" s="47">
        <f t="shared" si="12"/>
        <v>5410.3086793464608</v>
      </c>
      <c r="G123" s="47">
        <f t="shared" si="13"/>
        <v>6646.4636511665331</v>
      </c>
      <c r="H123" s="47">
        <f t="shared" si="17"/>
        <v>-1236.154971820072</v>
      </c>
      <c r="I123" s="47">
        <f t="shared" si="14"/>
        <v>-276353.00295736408</v>
      </c>
    </row>
    <row r="124" spans="1:9" s="52" customFormat="1">
      <c r="A124" s="45">
        <f t="shared" si="9"/>
        <v>107</v>
      </c>
      <c r="B124" s="46">
        <f t="shared" si="10"/>
        <v>45566</v>
      </c>
      <c r="C124" s="47">
        <f t="shared" si="15"/>
        <v>-276353.00295736408</v>
      </c>
      <c r="D124" s="47">
        <f t="shared" si="16"/>
        <v>5410.3086793464608</v>
      </c>
      <c r="E124" s="47">
        <f t="shared" si="11"/>
        <v>0</v>
      </c>
      <c r="F124" s="47">
        <f t="shared" si="12"/>
        <v>5410.3086793464608</v>
      </c>
      <c r="G124" s="47">
        <f t="shared" si="13"/>
        <v>6676.9266095677131</v>
      </c>
      <c r="H124" s="47">
        <f t="shared" si="17"/>
        <v>-1266.617930221252</v>
      </c>
      <c r="I124" s="47">
        <f t="shared" si="14"/>
        <v>-283029.92956693179</v>
      </c>
    </row>
    <row r="125" spans="1:9" s="52" customFormat="1">
      <c r="A125" s="45">
        <f t="shared" si="9"/>
        <v>108</v>
      </c>
      <c r="B125" s="46">
        <f t="shared" si="10"/>
        <v>45597</v>
      </c>
      <c r="C125" s="47">
        <f t="shared" si="15"/>
        <v>-283029.92956693179</v>
      </c>
      <c r="D125" s="47">
        <f t="shared" si="16"/>
        <v>5410.3086793464608</v>
      </c>
      <c r="E125" s="47">
        <f t="shared" si="11"/>
        <v>0</v>
      </c>
      <c r="F125" s="47">
        <f t="shared" si="12"/>
        <v>5410.3086793464608</v>
      </c>
      <c r="G125" s="47">
        <f t="shared" si="13"/>
        <v>6707.5291898615651</v>
      </c>
      <c r="H125" s="47">
        <f t="shared" si="17"/>
        <v>-1297.220510515104</v>
      </c>
      <c r="I125" s="47">
        <f t="shared" si="14"/>
        <v>-289737.45875679335</v>
      </c>
    </row>
    <row r="126" spans="1:9" s="52" customFormat="1">
      <c r="A126" s="45">
        <f t="shared" si="9"/>
        <v>109</v>
      </c>
      <c r="B126" s="46">
        <f t="shared" si="10"/>
        <v>45627</v>
      </c>
      <c r="C126" s="47">
        <f t="shared" si="15"/>
        <v>-289737.45875679335</v>
      </c>
      <c r="D126" s="47">
        <f t="shared" si="16"/>
        <v>5410.3086793464608</v>
      </c>
      <c r="E126" s="47">
        <f t="shared" si="11"/>
        <v>0</v>
      </c>
      <c r="F126" s="47">
        <f t="shared" si="12"/>
        <v>5410.3086793464608</v>
      </c>
      <c r="G126" s="47">
        <f t="shared" si="13"/>
        <v>6738.2720319817636</v>
      </c>
      <c r="H126" s="47">
        <f t="shared" si="17"/>
        <v>-1327.963352635303</v>
      </c>
      <c r="I126" s="47">
        <f t="shared" si="14"/>
        <v>-296475.73078877514</v>
      </c>
    </row>
    <row r="127" spans="1:9" s="52" customFormat="1">
      <c r="A127" s="45">
        <f t="shared" si="9"/>
        <v>110</v>
      </c>
      <c r="B127" s="46">
        <f t="shared" si="10"/>
        <v>45658</v>
      </c>
      <c r="C127" s="47">
        <f t="shared" si="15"/>
        <v>-296475.73078877514</v>
      </c>
      <c r="D127" s="47">
        <f t="shared" si="16"/>
        <v>5410.3086793464608</v>
      </c>
      <c r="E127" s="47">
        <f t="shared" si="11"/>
        <v>0</v>
      </c>
      <c r="F127" s="47">
        <f t="shared" si="12"/>
        <v>5410.3086793464608</v>
      </c>
      <c r="G127" s="47">
        <f t="shared" si="13"/>
        <v>6769.1557787950132</v>
      </c>
      <c r="H127" s="47">
        <f t="shared" si="17"/>
        <v>-1358.8470994485526</v>
      </c>
      <c r="I127" s="47">
        <f t="shared" si="14"/>
        <v>-303244.88656757015</v>
      </c>
    </row>
    <row r="128" spans="1:9" s="52" customFormat="1">
      <c r="A128" s="45">
        <f t="shared" si="9"/>
        <v>111</v>
      </c>
      <c r="B128" s="46">
        <f t="shared" si="10"/>
        <v>45689</v>
      </c>
      <c r="C128" s="47">
        <f t="shared" si="15"/>
        <v>-303244.88656757015</v>
      </c>
      <c r="D128" s="47">
        <f t="shared" si="16"/>
        <v>5410.3086793464608</v>
      </c>
      <c r="E128" s="47">
        <f t="shared" si="11"/>
        <v>0</v>
      </c>
      <c r="F128" s="47">
        <f t="shared" si="12"/>
        <v>5410.3086793464608</v>
      </c>
      <c r="G128" s="47">
        <f t="shared" si="13"/>
        <v>6800.1810761144907</v>
      </c>
      <c r="H128" s="47">
        <f t="shared" si="17"/>
        <v>-1389.8723967680298</v>
      </c>
      <c r="I128" s="47">
        <f t="shared" si="14"/>
        <v>-310045.06764368463</v>
      </c>
    </row>
    <row r="129" spans="1:9" s="52" customFormat="1">
      <c r="A129" s="45">
        <f t="shared" si="9"/>
        <v>112</v>
      </c>
      <c r="B129" s="46">
        <f t="shared" si="10"/>
        <v>45717</v>
      </c>
      <c r="C129" s="47">
        <f t="shared" si="15"/>
        <v>-310045.06764368463</v>
      </c>
      <c r="D129" s="47">
        <f t="shared" si="16"/>
        <v>5410.3086793464608</v>
      </c>
      <c r="E129" s="47">
        <f t="shared" si="11"/>
        <v>0</v>
      </c>
      <c r="F129" s="47">
        <f t="shared" si="12"/>
        <v>5410.3086793464608</v>
      </c>
      <c r="G129" s="47">
        <f t="shared" si="13"/>
        <v>6831.3485727133484</v>
      </c>
      <c r="H129" s="47">
        <f t="shared" si="17"/>
        <v>-1421.0398933668878</v>
      </c>
      <c r="I129" s="47">
        <f t="shared" si="14"/>
        <v>-316876.41621639795</v>
      </c>
    </row>
    <row r="130" spans="1:9" s="52" customFormat="1">
      <c r="A130" s="45">
        <f t="shared" si="9"/>
        <v>113</v>
      </c>
      <c r="B130" s="46">
        <f t="shared" si="10"/>
        <v>45748</v>
      </c>
      <c r="C130" s="47">
        <f t="shared" si="15"/>
        <v>-316876.41621639795</v>
      </c>
      <c r="D130" s="47">
        <f t="shared" si="16"/>
        <v>5410.3086793464608</v>
      </c>
      <c r="E130" s="47">
        <f t="shared" si="11"/>
        <v>0</v>
      </c>
      <c r="F130" s="47">
        <f t="shared" si="12"/>
        <v>5410.3086793464608</v>
      </c>
      <c r="G130" s="47">
        <f t="shared" si="13"/>
        <v>6862.6589203382846</v>
      </c>
      <c r="H130" s="47">
        <f t="shared" si="17"/>
        <v>-1452.350240991824</v>
      </c>
      <c r="I130" s="47">
        <f t="shared" si="14"/>
        <v>-323739.07513673621</v>
      </c>
    </row>
    <row r="131" spans="1:9" s="52" customFormat="1">
      <c r="A131" s="45">
        <f t="shared" si="9"/>
        <v>114</v>
      </c>
      <c r="B131" s="46">
        <f t="shared" si="10"/>
        <v>45778</v>
      </c>
      <c r="C131" s="47">
        <f t="shared" si="15"/>
        <v>-323739.07513673621</v>
      </c>
      <c r="D131" s="47">
        <f t="shared" si="16"/>
        <v>5410.3086793464608</v>
      </c>
      <c r="E131" s="47">
        <f t="shared" si="11"/>
        <v>0</v>
      </c>
      <c r="F131" s="47">
        <f t="shared" si="12"/>
        <v>5410.3086793464608</v>
      </c>
      <c r="G131" s="47">
        <f t="shared" si="13"/>
        <v>6894.1127737231682</v>
      </c>
      <c r="H131" s="47">
        <f t="shared" si="17"/>
        <v>-1483.8040943767076</v>
      </c>
      <c r="I131" s="47">
        <f t="shared" si="14"/>
        <v>-330633.18791045935</v>
      </c>
    </row>
    <row r="132" spans="1:9" s="52" customFormat="1">
      <c r="A132" s="45">
        <f t="shared" si="9"/>
        <v>115</v>
      </c>
      <c r="B132" s="46">
        <f t="shared" si="10"/>
        <v>45809</v>
      </c>
      <c r="C132" s="47">
        <f t="shared" si="15"/>
        <v>-330633.18791045935</v>
      </c>
      <c r="D132" s="47">
        <f t="shared" si="16"/>
        <v>5410.3086793464608</v>
      </c>
      <c r="E132" s="47">
        <f t="shared" si="11"/>
        <v>0</v>
      </c>
      <c r="F132" s="47">
        <f t="shared" si="12"/>
        <v>5410.3086793464608</v>
      </c>
      <c r="G132" s="47">
        <f t="shared" si="13"/>
        <v>6925.7107906027331</v>
      </c>
      <c r="H132" s="47">
        <f t="shared" si="17"/>
        <v>-1515.4021112562721</v>
      </c>
      <c r="I132" s="47">
        <f t="shared" si="14"/>
        <v>-337558.89870106208</v>
      </c>
    </row>
    <row r="133" spans="1:9" s="52" customFormat="1">
      <c r="A133" s="45">
        <f t="shared" si="9"/>
        <v>116</v>
      </c>
      <c r="B133" s="46">
        <f t="shared" si="10"/>
        <v>45839</v>
      </c>
      <c r="C133" s="47">
        <f t="shared" si="15"/>
        <v>-337558.89870106208</v>
      </c>
      <c r="D133" s="47">
        <f t="shared" si="16"/>
        <v>5410.3086793464608</v>
      </c>
      <c r="E133" s="47">
        <f t="shared" si="11"/>
        <v>0</v>
      </c>
      <c r="F133" s="47">
        <f t="shared" si="12"/>
        <v>5410.3086793464608</v>
      </c>
      <c r="G133" s="47">
        <f t="shared" si="13"/>
        <v>6957.4536317263291</v>
      </c>
      <c r="H133" s="47">
        <f t="shared" si="17"/>
        <v>-1547.1449523798681</v>
      </c>
      <c r="I133" s="47">
        <f t="shared" si="14"/>
        <v>-344516.3523327884</v>
      </c>
    </row>
    <row r="134" spans="1:9" s="52" customFormat="1">
      <c r="A134" s="45">
        <f t="shared" si="9"/>
        <v>117</v>
      </c>
      <c r="B134" s="46">
        <f t="shared" si="10"/>
        <v>45870</v>
      </c>
      <c r="C134" s="47">
        <f t="shared" si="15"/>
        <v>-344516.3523327884</v>
      </c>
      <c r="D134" s="47">
        <f t="shared" si="16"/>
        <v>5410.3086793464608</v>
      </c>
      <c r="E134" s="47">
        <f t="shared" si="11"/>
        <v>0</v>
      </c>
      <c r="F134" s="47">
        <f t="shared" si="12"/>
        <v>5410.3086793464608</v>
      </c>
      <c r="G134" s="47">
        <f t="shared" si="13"/>
        <v>6989.3419608717413</v>
      </c>
      <c r="H134" s="47">
        <f t="shared" si="17"/>
        <v>-1579.0332815252802</v>
      </c>
      <c r="I134" s="47">
        <f t="shared" si="14"/>
        <v>-351505.69429366017</v>
      </c>
    </row>
    <row r="135" spans="1:9" s="52" customFormat="1">
      <c r="A135" s="45">
        <f t="shared" si="9"/>
        <v>118</v>
      </c>
      <c r="B135" s="46">
        <f t="shared" si="10"/>
        <v>45901</v>
      </c>
      <c r="C135" s="47">
        <f t="shared" si="15"/>
        <v>-351505.69429366017</v>
      </c>
      <c r="D135" s="47">
        <f t="shared" si="16"/>
        <v>5410.3086793464608</v>
      </c>
      <c r="E135" s="47">
        <f t="shared" si="11"/>
        <v>0</v>
      </c>
      <c r="F135" s="47">
        <f t="shared" si="12"/>
        <v>5410.3086793464608</v>
      </c>
      <c r="G135" s="47">
        <f t="shared" si="13"/>
        <v>7021.37644485907</v>
      </c>
      <c r="H135" s="47">
        <f t="shared" si="17"/>
        <v>-1611.0677655126092</v>
      </c>
      <c r="I135" s="47">
        <f t="shared" si="14"/>
        <v>-358527.07073851925</v>
      </c>
    </row>
    <row r="136" spans="1:9" s="52" customFormat="1">
      <c r="A136" s="45">
        <f t="shared" si="9"/>
        <v>119</v>
      </c>
      <c r="B136" s="46">
        <f t="shared" si="10"/>
        <v>45931</v>
      </c>
      <c r="C136" s="47">
        <f t="shared" si="15"/>
        <v>-358527.07073851925</v>
      </c>
      <c r="D136" s="47">
        <f t="shared" si="16"/>
        <v>5410.3086793464608</v>
      </c>
      <c r="E136" s="47">
        <f t="shared" si="11"/>
        <v>0</v>
      </c>
      <c r="F136" s="47">
        <f t="shared" si="12"/>
        <v>5410.3086793464608</v>
      </c>
      <c r="G136" s="47">
        <f t="shared" si="13"/>
        <v>7053.5577535646744</v>
      </c>
      <c r="H136" s="47">
        <f t="shared" si="17"/>
        <v>-1643.2490742182133</v>
      </c>
      <c r="I136" s="47">
        <f t="shared" si="14"/>
        <v>-365580.62849208392</v>
      </c>
    </row>
    <row r="137" spans="1:9" s="52" customFormat="1">
      <c r="A137" s="45">
        <f t="shared" si="9"/>
        <v>120</v>
      </c>
      <c r="B137" s="46">
        <f t="shared" si="10"/>
        <v>45962</v>
      </c>
      <c r="C137" s="47">
        <f t="shared" si="15"/>
        <v>-365580.62849208392</v>
      </c>
      <c r="D137" s="47">
        <f t="shared" si="16"/>
        <v>5410.3086793464608</v>
      </c>
      <c r="E137" s="47">
        <f t="shared" si="11"/>
        <v>0</v>
      </c>
      <c r="F137" s="47">
        <f t="shared" si="12"/>
        <v>5410.3086793464608</v>
      </c>
      <c r="G137" s="47">
        <f t="shared" si="13"/>
        <v>7085.8865599351784</v>
      </c>
      <c r="H137" s="47">
        <f t="shared" si="17"/>
        <v>-1675.5778805887178</v>
      </c>
      <c r="I137" s="47">
        <f t="shared" si="14"/>
        <v>-372666.51505201909</v>
      </c>
    </row>
    <row r="138" spans="1:9" s="52" customFormat="1">
      <c r="A138" s="45">
        <f t="shared" si="9"/>
        <v>121</v>
      </c>
      <c r="B138" s="46">
        <f t="shared" si="10"/>
        <v>45992</v>
      </c>
      <c r="C138" s="47">
        <f t="shared" si="15"/>
        <v>-372666.51505201909</v>
      </c>
      <c r="D138" s="47">
        <f t="shared" si="16"/>
        <v>5410.3086793464608</v>
      </c>
      <c r="E138" s="47">
        <f t="shared" si="11"/>
        <v>0</v>
      </c>
      <c r="F138" s="47">
        <f t="shared" si="12"/>
        <v>5410.3086793464608</v>
      </c>
      <c r="G138" s="47">
        <f t="shared" si="13"/>
        <v>7118.3635400015482</v>
      </c>
      <c r="H138" s="47">
        <f t="shared" si="17"/>
        <v>-1708.0548606550874</v>
      </c>
      <c r="I138" s="47">
        <f t="shared" si="14"/>
        <v>-379784.87859202066</v>
      </c>
    </row>
    <row r="139" spans="1:9" s="52" customFormat="1">
      <c r="A139" s="45">
        <f t="shared" si="9"/>
        <v>122</v>
      </c>
      <c r="B139" s="46">
        <f t="shared" si="10"/>
        <v>46023</v>
      </c>
      <c r="C139" s="47">
        <f t="shared" si="15"/>
        <v>-379784.87859202066</v>
      </c>
      <c r="D139" s="47">
        <f t="shared" si="16"/>
        <v>5410.3086793464608</v>
      </c>
      <c r="E139" s="47">
        <f t="shared" si="11"/>
        <v>0</v>
      </c>
      <c r="F139" s="47">
        <f t="shared" si="12"/>
        <v>5410.3086793464608</v>
      </c>
      <c r="G139" s="47">
        <f t="shared" si="13"/>
        <v>7150.989372893222</v>
      </c>
      <c r="H139" s="47">
        <f t="shared" si="17"/>
        <v>-1740.6806935467614</v>
      </c>
      <c r="I139" s="47">
        <f t="shared" si="14"/>
        <v>-386935.86796491389</v>
      </c>
    </row>
    <row r="140" spans="1:9" s="52" customFormat="1">
      <c r="A140" s="45">
        <f t="shared" si="9"/>
        <v>123</v>
      </c>
      <c r="B140" s="46">
        <f t="shared" si="10"/>
        <v>46054</v>
      </c>
      <c r="C140" s="47">
        <f t="shared" si="15"/>
        <v>-386935.86796491389</v>
      </c>
      <c r="D140" s="47">
        <f t="shared" si="16"/>
        <v>5410.3086793464608</v>
      </c>
      <c r="E140" s="47">
        <f t="shared" si="11"/>
        <v>0</v>
      </c>
      <c r="F140" s="47">
        <f t="shared" si="12"/>
        <v>5410.3086793464608</v>
      </c>
      <c r="G140" s="47">
        <f t="shared" si="13"/>
        <v>7183.7647408523162</v>
      </c>
      <c r="H140" s="47">
        <f t="shared" si="17"/>
        <v>-1773.4560615058554</v>
      </c>
      <c r="I140" s="47">
        <f t="shared" si="14"/>
        <v>-394119.63270576618</v>
      </c>
    </row>
    <row r="141" spans="1:9" s="52" customFormat="1">
      <c r="A141" s="45">
        <f t="shared" si="9"/>
        <v>124</v>
      </c>
      <c r="B141" s="46">
        <f t="shared" si="10"/>
        <v>46082</v>
      </c>
      <c r="C141" s="47">
        <f t="shared" si="15"/>
        <v>-394119.63270576618</v>
      </c>
      <c r="D141" s="47">
        <f t="shared" si="16"/>
        <v>5410.3086793464608</v>
      </c>
      <c r="E141" s="47">
        <f t="shared" si="11"/>
        <v>0</v>
      </c>
      <c r="F141" s="47">
        <f t="shared" si="12"/>
        <v>5410.3086793464608</v>
      </c>
      <c r="G141" s="47">
        <f t="shared" si="13"/>
        <v>7216.6903292478892</v>
      </c>
      <c r="H141" s="47">
        <f t="shared" si="17"/>
        <v>-1806.3816499014283</v>
      </c>
      <c r="I141" s="47">
        <f t="shared" si="14"/>
        <v>-401336.32303501409</v>
      </c>
    </row>
    <row r="142" spans="1:9" s="52" customFormat="1">
      <c r="A142" s="45">
        <f t="shared" si="9"/>
        <v>125</v>
      </c>
      <c r="B142" s="46">
        <f t="shared" si="10"/>
        <v>46113</v>
      </c>
      <c r="C142" s="47">
        <f t="shared" si="15"/>
        <v>-401336.32303501409</v>
      </c>
      <c r="D142" s="47">
        <f t="shared" si="16"/>
        <v>5410.3086793464608</v>
      </c>
      <c r="E142" s="47">
        <f t="shared" si="11"/>
        <v>0</v>
      </c>
      <c r="F142" s="47">
        <f t="shared" si="12"/>
        <v>5410.3086793464608</v>
      </c>
      <c r="G142" s="47">
        <f t="shared" si="13"/>
        <v>7249.7668265902757</v>
      </c>
      <c r="H142" s="47">
        <f t="shared" si="17"/>
        <v>-1839.4581472438147</v>
      </c>
      <c r="I142" s="47">
        <f t="shared" si="14"/>
        <v>-408586.08986160439</v>
      </c>
    </row>
    <row r="143" spans="1:9" s="52" customFormat="1">
      <c r="A143" s="45">
        <f t="shared" si="9"/>
        <v>126</v>
      </c>
      <c r="B143" s="46">
        <f t="shared" si="10"/>
        <v>46143</v>
      </c>
      <c r="C143" s="47">
        <f t="shared" si="15"/>
        <v>-408586.08986160439</v>
      </c>
      <c r="D143" s="47">
        <f t="shared" si="16"/>
        <v>5410.3086793464608</v>
      </c>
      <c r="E143" s="47">
        <f t="shared" si="11"/>
        <v>0</v>
      </c>
      <c r="F143" s="47">
        <f t="shared" si="12"/>
        <v>5410.3086793464608</v>
      </c>
      <c r="G143" s="47">
        <f t="shared" si="13"/>
        <v>7282.9949245454809</v>
      </c>
      <c r="H143" s="47">
        <f t="shared" si="17"/>
        <v>-1872.68624519902</v>
      </c>
      <c r="I143" s="47">
        <f t="shared" si="14"/>
        <v>-415869.08478614985</v>
      </c>
    </row>
    <row r="144" spans="1:9" s="52" customFormat="1">
      <c r="A144" s="45">
        <f t="shared" si="9"/>
        <v>127</v>
      </c>
      <c r="B144" s="46">
        <f t="shared" si="10"/>
        <v>46174</v>
      </c>
      <c r="C144" s="47">
        <f t="shared" si="15"/>
        <v>-415869.08478614985</v>
      </c>
      <c r="D144" s="47">
        <f t="shared" si="16"/>
        <v>5410.3086793464608</v>
      </c>
      <c r="E144" s="47">
        <f t="shared" si="11"/>
        <v>0</v>
      </c>
      <c r="F144" s="47">
        <f t="shared" si="12"/>
        <v>5410.3086793464608</v>
      </c>
      <c r="G144" s="47">
        <f t="shared" si="13"/>
        <v>7316.375317949648</v>
      </c>
      <c r="H144" s="47">
        <f t="shared" si="17"/>
        <v>-1906.0666386031869</v>
      </c>
      <c r="I144" s="47">
        <f t="shared" si="14"/>
        <v>-423185.46010409947</v>
      </c>
    </row>
    <row r="145" spans="1:9" s="52" customFormat="1">
      <c r="A145" s="45">
        <f t="shared" si="9"/>
        <v>128</v>
      </c>
      <c r="B145" s="46">
        <f t="shared" si="10"/>
        <v>46204</v>
      </c>
      <c r="C145" s="47">
        <f t="shared" si="15"/>
        <v>-423185.46010409947</v>
      </c>
      <c r="D145" s="47">
        <f t="shared" si="16"/>
        <v>5410.3086793464608</v>
      </c>
      <c r="E145" s="47">
        <f t="shared" si="11"/>
        <v>0</v>
      </c>
      <c r="F145" s="47">
        <f t="shared" si="12"/>
        <v>5410.3086793464608</v>
      </c>
      <c r="G145" s="47">
        <f t="shared" si="13"/>
        <v>7349.9087048235833</v>
      </c>
      <c r="H145" s="47">
        <f t="shared" si="17"/>
        <v>-1939.6000254771225</v>
      </c>
      <c r="I145" s="47">
        <f t="shared" si="14"/>
        <v>-430535.36880892306</v>
      </c>
    </row>
    <row r="146" spans="1:9" s="52" customFormat="1">
      <c r="A146" s="45">
        <f t="shared" si="9"/>
        <v>129</v>
      </c>
      <c r="B146" s="46">
        <f t="shared" si="10"/>
        <v>46235</v>
      </c>
      <c r="C146" s="47">
        <f t="shared" si="15"/>
        <v>-430535.36880892306</v>
      </c>
      <c r="D146" s="47">
        <f t="shared" si="16"/>
        <v>5410.3086793464608</v>
      </c>
      <c r="E146" s="47">
        <f t="shared" si="11"/>
        <v>0</v>
      </c>
      <c r="F146" s="47">
        <f t="shared" si="12"/>
        <v>5410.3086793464608</v>
      </c>
      <c r="G146" s="47">
        <f t="shared" si="13"/>
        <v>7383.5957863873582</v>
      </c>
      <c r="H146" s="47">
        <f t="shared" si="17"/>
        <v>-1973.2871070408974</v>
      </c>
      <c r="I146" s="47">
        <f t="shared" si="14"/>
        <v>-437918.96459531039</v>
      </c>
    </row>
    <row r="147" spans="1:9" s="52" customFormat="1">
      <c r="A147" s="45">
        <f t="shared" ref="A147:A210" si="18">IF(Values_Entered,A146+1,"")</f>
        <v>130</v>
      </c>
      <c r="B147" s="46">
        <f t="shared" ref="B147:B210" si="19">IF(Pay_Num&lt;&gt;"",DATE(YEAR(B146),MONTH(B146)+1,DAY(B146)),"")</f>
        <v>46266</v>
      </c>
      <c r="C147" s="47">
        <f t="shared" si="15"/>
        <v>-437918.96459531039</v>
      </c>
      <c r="D147" s="47">
        <f t="shared" si="16"/>
        <v>5410.3086793464608</v>
      </c>
      <c r="E147" s="47">
        <f t="shared" ref="E147:E210" si="20">IF(Pay_Num&lt;&gt;"",Scheduled_Extra_Payments,"")</f>
        <v>0</v>
      </c>
      <c r="F147" s="47">
        <f t="shared" ref="F147:F210" si="21">IF(Pay_Num&lt;&gt;"",Sched_Pay+Extra_Pay,"")</f>
        <v>5410.3086793464608</v>
      </c>
      <c r="G147" s="47">
        <f t="shared" ref="G147:G210" si="22">IF(Pay_Num&lt;&gt;"",Total_Pay-Int,"")</f>
        <v>7417.4372670749672</v>
      </c>
      <c r="H147" s="47">
        <f t="shared" si="17"/>
        <v>-2007.1285877285061</v>
      </c>
      <c r="I147" s="47">
        <f t="shared" ref="I147:I210" si="23">IF(Pay_Num&lt;&gt;"",Beg_Bal-Princ,"")</f>
        <v>-445336.40186238533</v>
      </c>
    </row>
    <row r="148" spans="1:9" s="52" customFormat="1">
      <c r="A148" s="45">
        <f t="shared" si="18"/>
        <v>131</v>
      </c>
      <c r="B148" s="46">
        <f t="shared" si="19"/>
        <v>46296</v>
      </c>
      <c r="C148" s="47">
        <f t="shared" ref="C148:C211" si="24">IF(Pay_Num&lt;&gt;"",I147,"")</f>
        <v>-445336.40186238533</v>
      </c>
      <c r="D148" s="47">
        <f t="shared" ref="D148:D211" si="25">IF(Pay_Num&lt;&gt;"",Scheduled_Monthly_Payment,"")</f>
        <v>5410.3086793464608</v>
      </c>
      <c r="E148" s="47">
        <f t="shared" si="20"/>
        <v>0</v>
      </c>
      <c r="F148" s="47">
        <f t="shared" si="21"/>
        <v>5410.3086793464608</v>
      </c>
      <c r="G148" s="47">
        <f t="shared" si="22"/>
        <v>7451.43385454906</v>
      </c>
      <c r="H148" s="47">
        <f t="shared" ref="H148:H211" si="26">IF(Pay_Num&lt;&gt;"",Beg_Bal*Interest_Rate/12,"")</f>
        <v>-2041.1251752025994</v>
      </c>
      <c r="I148" s="47">
        <f t="shared" si="23"/>
        <v>-452787.83571693441</v>
      </c>
    </row>
    <row r="149" spans="1:9" s="52" customFormat="1">
      <c r="A149" s="45">
        <f t="shared" si="18"/>
        <v>132</v>
      </c>
      <c r="B149" s="46">
        <f t="shared" si="19"/>
        <v>46327</v>
      </c>
      <c r="C149" s="47">
        <f t="shared" si="24"/>
        <v>-452787.83571693441</v>
      </c>
      <c r="D149" s="47">
        <f t="shared" si="25"/>
        <v>5410.3086793464608</v>
      </c>
      <c r="E149" s="47">
        <f t="shared" si="20"/>
        <v>0</v>
      </c>
      <c r="F149" s="47">
        <f t="shared" si="21"/>
        <v>5410.3086793464608</v>
      </c>
      <c r="G149" s="47">
        <f t="shared" si="22"/>
        <v>7485.5862597157429</v>
      </c>
      <c r="H149" s="47">
        <f t="shared" si="26"/>
        <v>-2075.2775803692825</v>
      </c>
      <c r="I149" s="47">
        <f t="shared" si="23"/>
        <v>-460273.42197665013</v>
      </c>
    </row>
    <row r="150" spans="1:9" s="52" customFormat="1">
      <c r="A150" s="45">
        <f t="shared" si="18"/>
        <v>133</v>
      </c>
      <c r="B150" s="46">
        <f t="shared" si="19"/>
        <v>46357</v>
      </c>
      <c r="C150" s="47">
        <f t="shared" si="24"/>
        <v>-460273.42197665013</v>
      </c>
      <c r="D150" s="47">
        <f t="shared" si="25"/>
        <v>5410.3086793464608</v>
      </c>
      <c r="E150" s="47">
        <f t="shared" si="20"/>
        <v>0</v>
      </c>
      <c r="F150" s="47">
        <f t="shared" si="21"/>
        <v>5410.3086793464608</v>
      </c>
      <c r="G150" s="47">
        <f t="shared" si="22"/>
        <v>7519.8951967394405</v>
      </c>
      <c r="H150" s="47">
        <f t="shared" si="26"/>
        <v>-2109.5865173929797</v>
      </c>
      <c r="I150" s="47">
        <f t="shared" si="23"/>
        <v>-467793.3171733896</v>
      </c>
    </row>
    <row r="151" spans="1:9" s="52" customFormat="1">
      <c r="A151" s="45">
        <f t="shared" si="18"/>
        <v>134</v>
      </c>
      <c r="B151" s="46">
        <f t="shared" si="19"/>
        <v>46388</v>
      </c>
      <c r="C151" s="47">
        <f t="shared" si="24"/>
        <v>-467793.3171733896</v>
      </c>
      <c r="D151" s="47">
        <f t="shared" si="25"/>
        <v>5410.3086793464608</v>
      </c>
      <c r="E151" s="47">
        <f t="shared" si="20"/>
        <v>0</v>
      </c>
      <c r="F151" s="47">
        <f t="shared" si="21"/>
        <v>5410.3086793464608</v>
      </c>
      <c r="G151" s="47">
        <f t="shared" si="22"/>
        <v>7554.3613830578306</v>
      </c>
      <c r="H151" s="47">
        <f t="shared" si="26"/>
        <v>-2144.0527037113693</v>
      </c>
      <c r="I151" s="47">
        <f t="shared" si="23"/>
        <v>-475347.67855644744</v>
      </c>
    </row>
    <row r="152" spans="1:9" s="52" customFormat="1">
      <c r="A152" s="45">
        <f t="shared" si="18"/>
        <v>135</v>
      </c>
      <c r="B152" s="46">
        <f t="shared" si="19"/>
        <v>46419</v>
      </c>
      <c r="C152" s="47">
        <f t="shared" si="24"/>
        <v>-475347.67855644744</v>
      </c>
      <c r="D152" s="47">
        <f t="shared" si="25"/>
        <v>5410.3086793464608</v>
      </c>
      <c r="E152" s="47">
        <f t="shared" si="20"/>
        <v>0</v>
      </c>
      <c r="F152" s="47">
        <f t="shared" si="21"/>
        <v>5410.3086793464608</v>
      </c>
      <c r="G152" s="47">
        <f t="shared" si="22"/>
        <v>7588.9855393968446</v>
      </c>
      <c r="H152" s="47">
        <f t="shared" si="26"/>
        <v>-2178.6768600503842</v>
      </c>
      <c r="I152" s="47">
        <f t="shared" si="23"/>
        <v>-482936.66409584426</v>
      </c>
    </row>
    <row r="153" spans="1:9" s="52" customFormat="1">
      <c r="A153" s="45">
        <f t="shared" si="18"/>
        <v>136</v>
      </c>
      <c r="B153" s="46">
        <f t="shared" si="19"/>
        <v>46447</v>
      </c>
      <c r="C153" s="47">
        <f t="shared" si="24"/>
        <v>-482936.66409584426</v>
      </c>
      <c r="D153" s="47">
        <f t="shared" si="25"/>
        <v>5410.3086793464608</v>
      </c>
      <c r="E153" s="47">
        <f t="shared" si="20"/>
        <v>0</v>
      </c>
      <c r="F153" s="47">
        <f t="shared" si="21"/>
        <v>5410.3086793464608</v>
      </c>
      <c r="G153" s="47">
        <f t="shared" si="22"/>
        <v>7623.7683897857478</v>
      </c>
      <c r="H153" s="47">
        <f t="shared" si="26"/>
        <v>-2213.4597104392865</v>
      </c>
      <c r="I153" s="47">
        <f t="shared" si="23"/>
        <v>-490560.43248562998</v>
      </c>
    </row>
    <row r="154" spans="1:9" s="52" customFormat="1">
      <c r="A154" s="45">
        <f t="shared" si="18"/>
        <v>137</v>
      </c>
      <c r="B154" s="46">
        <f t="shared" si="19"/>
        <v>46478</v>
      </c>
      <c r="C154" s="47">
        <f t="shared" si="24"/>
        <v>-490560.43248562998</v>
      </c>
      <c r="D154" s="47">
        <f t="shared" si="25"/>
        <v>5410.3086793464608</v>
      </c>
      <c r="E154" s="47">
        <f t="shared" si="20"/>
        <v>0</v>
      </c>
      <c r="F154" s="47">
        <f t="shared" si="21"/>
        <v>5410.3086793464608</v>
      </c>
      <c r="G154" s="47">
        <f t="shared" si="22"/>
        <v>7658.7106615722651</v>
      </c>
      <c r="H154" s="47">
        <f t="shared" si="26"/>
        <v>-2248.4019822258042</v>
      </c>
      <c r="I154" s="47">
        <f t="shared" si="23"/>
        <v>-498219.14314720227</v>
      </c>
    </row>
    <row r="155" spans="1:9" s="52" customFormat="1">
      <c r="A155" s="45">
        <f t="shared" si="18"/>
        <v>138</v>
      </c>
      <c r="B155" s="46">
        <f t="shared" si="19"/>
        <v>46508</v>
      </c>
      <c r="C155" s="47">
        <f t="shared" si="24"/>
        <v>-498219.14314720227</v>
      </c>
      <c r="D155" s="47">
        <f t="shared" si="25"/>
        <v>5410.3086793464608</v>
      </c>
      <c r="E155" s="47">
        <f t="shared" si="20"/>
        <v>0</v>
      </c>
      <c r="F155" s="47">
        <f t="shared" si="21"/>
        <v>5410.3086793464608</v>
      </c>
      <c r="G155" s="47">
        <f t="shared" si="22"/>
        <v>7693.8130854378051</v>
      </c>
      <c r="H155" s="47">
        <f t="shared" si="26"/>
        <v>-2283.5044060913438</v>
      </c>
      <c r="I155" s="47">
        <f t="shared" si="23"/>
        <v>-505912.95623264008</v>
      </c>
    </row>
    <row r="156" spans="1:9" s="52" customFormat="1">
      <c r="A156" s="45">
        <f t="shared" si="18"/>
        <v>139</v>
      </c>
      <c r="B156" s="46">
        <f t="shared" si="19"/>
        <v>46539</v>
      </c>
      <c r="C156" s="47">
        <f t="shared" si="24"/>
        <v>-505912.95623264008</v>
      </c>
      <c r="D156" s="47">
        <f t="shared" si="25"/>
        <v>5410.3086793464608</v>
      </c>
      <c r="E156" s="47">
        <f t="shared" si="20"/>
        <v>0</v>
      </c>
      <c r="F156" s="47">
        <f t="shared" si="21"/>
        <v>5410.3086793464608</v>
      </c>
      <c r="G156" s="47">
        <f t="shared" si="22"/>
        <v>7729.0763954127278</v>
      </c>
      <c r="H156" s="47">
        <f t="shared" si="26"/>
        <v>-2318.767716066267</v>
      </c>
      <c r="I156" s="47">
        <f t="shared" si="23"/>
        <v>-513642.03262805281</v>
      </c>
    </row>
    <row r="157" spans="1:9" s="52" customFormat="1">
      <c r="A157" s="45">
        <f t="shared" si="18"/>
        <v>140</v>
      </c>
      <c r="B157" s="46">
        <f t="shared" si="19"/>
        <v>46569</v>
      </c>
      <c r="C157" s="47">
        <f t="shared" si="24"/>
        <v>-513642.03262805281</v>
      </c>
      <c r="D157" s="47">
        <f t="shared" si="25"/>
        <v>5410.3086793464608</v>
      </c>
      <c r="E157" s="47">
        <f t="shared" si="20"/>
        <v>0</v>
      </c>
      <c r="F157" s="47">
        <f t="shared" si="21"/>
        <v>5410.3086793464608</v>
      </c>
      <c r="G157" s="47">
        <f t="shared" si="22"/>
        <v>7764.5013288917035</v>
      </c>
      <c r="H157" s="47">
        <f t="shared" si="26"/>
        <v>-2354.1926495452421</v>
      </c>
      <c r="I157" s="47">
        <f t="shared" si="23"/>
        <v>-521406.53395694454</v>
      </c>
    </row>
    <row r="158" spans="1:9" s="52" customFormat="1">
      <c r="A158" s="45">
        <f t="shared" si="18"/>
        <v>141</v>
      </c>
      <c r="B158" s="46">
        <f t="shared" si="19"/>
        <v>46600</v>
      </c>
      <c r="C158" s="47">
        <f t="shared" si="24"/>
        <v>-521406.53395694454</v>
      </c>
      <c r="D158" s="47">
        <f t="shared" si="25"/>
        <v>5410.3086793464608</v>
      </c>
      <c r="E158" s="47">
        <f t="shared" si="20"/>
        <v>0</v>
      </c>
      <c r="F158" s="47">
        <f t="shared" si="21"/>
        <v>5410.3086793464608</v>
      </c>
      <c r="G158" s="47">
        <f t="shared" si="22"/>
        <v>7800.0886266491234</v>
      </c>
      <c r="H158" s="47">
        <f t="shared" si="26"/>
        <v>-2389.7799473026625</v>
      </c>
      <c r="I158" s="47">
        <f t="shared" si="23"/>
        <v>-529206.62258359371</v>
      </c>
    </row>
    <row r="159" spans="1:9" s="52" customFormat="1">
      <c r="A159" s="45">
        <f t="shared" si="18"/>
        <v>142</v>
      </c>
      <c r="B159" s="46">
        <f t="shared" si="19"/>
        <v>46631</v>
      </c>
      <c r="C159" s="47">
        <f t="shared" si="24"/>
        <v>-529206.62258359371</v>
      </c>
      <c r="D159" s="47">
        <f t="shared" si="25"/>
        <v>5410.3086793464608</v>
      </c>
      <c r="E159" s="47">
        <f t="shared" si="20"/>
        <v>0</v>
      </c>
      <c r="F159" s="47">
        <f t="shared" si="21"/>
        <v>5410.3086793464608</v>
      </c>
      <c r="G159" s="47">
        <f t="shared" si="22"/>
        <v>7835.8390328545993</v>
      </c>
      <c r="H159" s="47">
        <f t="shared" si="26"/>
        <v>-2425.530353508138</v>
      </c>
      <c r="I159" s="47">
        <f t="shared" si="23"/>
        <v>-537042.46161644836</v>
      </c>
    </row>
    <row r="160" spans="1:9" s="52" customFormat="1">
      <c r="A160" s="45">
        <f t="shared" si="18"/>
        <v>143</v>
      </c>
      <c r="B160" s="46">
        <f t="shared" si="19"/>
        <v>46661</v>
      </c>
      <c r="C160" s="47">
        <f t="shared" si="24"/>
        <v>-537042.46161644836</v>
      </c>
      <c r="D160" s="47">
        <f t="shared" si="25"/>
        <v>5410.3086793464608</v>
      </c>
      <c r="E160" s="47">
        <f t="shared" si="20"/>
        <v>0</v>
      </c>
      <c r="F160" s="47">
        <f t="shared" si="21"/>
        <v>5410.3086793464608</v>
      </c>
      <c r="G160" s="47">
        <f t="shared" si="22"/>
        <v>7871.7532950885161</v>
      </c>
      <c r="H160" s="47">
        <f t="shared" si="26"/>
        <v>-2461.4446157420548</v>
      </c>
      <c r="I160" s="47">
        <f t="shared" si="23"/>
        <v>-544914.2149115369</v>
      </c>
    </row>
    <row r="161" spans="1:9" s="52" customFormat="1">
      <c r="A161" s="45">
        <f t="shared" si="18"/>
        <v>144</v>
      </c>
      <c r="B161" s="46">
        <f t="shared" si="19"/>
        <v>46692</v>
      </c>
      <c r="C161" s="47">
        <f t="shared" si="24"/>
        <v>-544914.2149115369</v>
      </c>
      <c r="D161" s="47">
        <f t="shared" si="25"/>
        <v>5410.3086793464608</v>
      </c>
      <c r="E161" s="47">
        <f t="shared" si="20"/>
        <v>0</v>
      </c>
      <c r="F161" s="47">
        <f t="shared" si="21"/>
        <v>5410.3086793464608</v>
      </c>
      <c r="G161" s="47">
        <f t="shared" si="22"/>
        <v>7907.832164357671</v>
      </c>
      <c r="H161" s="47">
        <f t="shared" si="26"/>
        <v>-2497.5234850112106</v>
      </c>
      <c r="I161" s="47">
        <f t="shared" si="23"/>
        <v>-552822.04707589454</v>
      </c>
    </row>
    <row r="162" spans="1:9" s="52" customFormat="1">
      <c r="A162" s="45">
        <f t="shared" si="18"/>
        <v>145</v>
      </c>
      <c r="B162" s="46">
        <f t="shared" si="19"/>
        <v>46722</v>
      </c>
      <c r="C162" s="47">
        <f t="shared" si="24"/>
        <v>-552822.04707589454</v>
      </c>
      <c r="D162" s="47">
        <f t="shared" si="25"/>
        <v>5410.3086793464608</v>
      </c>
      <c r="E162" s="47">
        <f t="shared" si="20"/>
        <v>0</v>
      </c>
      <c r="F162" s="47">
        <f t="shared" si="21"/>
        <v>5410.3086793464608</v>
      </c>
      <c r="G162" s="47">
        <f t="shared" si="22"/>
        <v>7944.0763951109775</v>
      </c>
      <c r="H162" s="47">
        <f t="shared" si="26"/>
        <v>-2533.7677157645167</v>
      </c>
      <c r="I162" s="47">
        <f t="shared" si="23"/>
        <v>-560766.12347100547</v>
      </c>
    </row>
    <row r="163" spans="1:9" s="52" customFormat="1">
      <c r="A163" s="45">
        <f t="shared" si="18"/>
        <v>146</v>
      </c>
      <c r="B163" s="46">
        <f t="shared" si="19"/>
        <v>46753</v>
      </c>
      <c r="C163" s="47">
        <f t="shared" si="24"/>
        <v>-560766.12347100547</v>
      </c>
      <c r="D163" s="47">
        <f t="shared" si="25"/>
        <v>5410.3086793464608</v>
      </c>
      <c r="E163" s="47">
        <f t="shared" si="20"/>
        <v>0</v>
      </c>
      <c r="F163" s="47">
        <f t="shared" si="21"/>
        <v>5410.3086793464608</v>
      </c>
      <c r="G163" s="47">
        <f t="shared" si="22"/>
        <v>7980.4867452552353</v>
      </c>
      <c r="H163" s="47">
        <f t="shared" si="26"/>
        <v>-2570.1780659087749</v>
      </c>
      <c r="I163" s="47">
        <f t="shared" si="23"/>
        <v>-568746.61021626065</v>
      </c>
    </row>
    <row r="164" spans="1:9" s="52" customFormat="1">
      <c r="A164" s="45">
        <f t="shared" si="18"/>
        <v>147</v>
      </c>
      <c r="B164" s="46">
        <f t="shared" si="19"/>
        <v>46784</v>
      </c>
      <c r="C164" s="47">
        <f t="shared" si="24"/>
        <v>-568746.61021626065</v>
      </c>
      <c r="D164" s="47">
        <f t="shared" si="25"/>
        <v>5410.3086793464608</v>
      </c>
      <c r="E164" s="47">
        <f t="shared" si="20"/>
        <v>0</v>
      </c>
      <c r="F164" s="47">
        <f t="shared" si="21"/>
        <v>5410.3086793464608</v>
      </c>
      <c r="G164" s="47">
        <f t="shared" si="22"/>
        <v>8017.063976170989</v>
      </c>
      <c r="H164" s="47">
        <f t="shared" si="26"/>
        <v>-2606.7552968245282</v>
      </c>
      <c r="I164" s="47">
        <f t="shared" si="23"/>
        <v>-576763.67419243162</v>
      </c>
    </row>
    <row r="165" spans="1:9" s="52" customFormat="1">
      <c r="A165" s="45">
        <f t="shared" si="18"/>
        <v>148</v>
      </c>
      <c r="B165" s="46">
        <f t="shared" si="19"/>
        <v>46813</v>
      </c>
      <c r="C165" s="47">
        <f t="shared" si="24"/>
        <v>-576763.67419243162</v>
      </c>
      <c r="D165" s="47">
        <f t="shared" si="25"/>
        <v>5410.3086793464608</v>
      </c>
      <c r="E165" s="47">
        <f t="shared" si="20"/>
        <v>0</v>
      </c>
      <c r="F165" s="47">
        <f t="shared" si="21"/>
        <v>5410.3086793464608</v>
      </c>
      <c r="G165" s="47">
        <f t="shared" si="22"/>
        <v>8053.808852728439</v>
      </c>
      <c r="H165" s="47">
        <f t="shared" si="26"/>
        <v>-2643.5001733819781</v>
      </c>
      <c r="I165" s="47">
        <f t="shared" si="23"/>
        <v>-584817.48304516007</v>
      </c>
    </row>
    <row r="166" spans="1:9" s="52" customFormat="1">
      <c r="A166" s="45">
        <f t="shared" si="18"/>
        <v>149</v>
      </c>
      <c r="B166" s="46">
        <f t="shared" si="19"/>
        <v>46844</v>
      </c>
      <c r="C166" s="47">
        <f t="shared" si="24"/>
        <v>-584817.48304516007</v>
      </c>
      <c r="D166" s="47">
        <f t="shared" si="25"/>
        <v>5410.3086793464608</v>
      </c>
      <c r="E166" s="47">
        <f t="shared" si="20"/>
        <v>0</v>
      </c>
      <c r="F166" s="47">
        <f t="shared" si="21"/>
        <v>5410.3086793464608</v>
      </c>
      <c r="G166" s="47">
        <f t="shared" si="22"/>
        <v>8090.7221433034447</v>
      </c>
      <c r="H166" s="47">
        <f t="shared" si="26"/>
        <v>-2680.4134639569834</v>
      </c>
      <c r="I166" s="47">
        <f t="shared" si="23"/>
        <v>-592908.20518846356</v>
      </c>
    </row>
    <row r="167" spans="1:9" s="52" customFormat="1">
      <c r="A167" s="45">
        <f t="shared" si="18"/>
        <v>150</v>
      </c>
      <c r="B167" s="46">
        <f t="shared" si="19"/>
        <v>46874</v>
      </c>
      <c r="C167" s="47">
        <f t="shared" si="24"/>
        <v>-592908.20518846356</v>
      </c>
      <c r="D167" s="47">
        <f t="shared" si="25"/>
        <v>5410.3086793464608</v>
      </c>
      <c r="E167" s="47">
        <f t="shared" si="20"/>
        <v>0</v>
      </c>
      <c r="F167" s="47">
        <f t="shared" si="21"/>
        <v>5410.3086793464608</v>
      </c>
      <c r="G167" s="47">
        <f t="shared" si="22"/>
        <v>8127.8046197935855</v>
      </c>
      <c r="H167" s="47">
        <f t="shared" si="26"/>
        <v>-2717.4959404471247</v>
      </c>
      <c r="I167" s="47">
        <f t="shared" si="23"/>
        <v>-601036.00980825711</v>
      </c>
    </row>
    <row r="168" spans="1:9" s="52" customFormat="1">
      <c r="A168" s="45">
        <f t="shared" si="18"/>
        <v>151</v>
      </c>
      <c r="B168" s="46">
        <f t="shared" si="19"/>
        <v>46905</v>
      </c>
      <c r="C168" s="47">
        <f t="shared" si="24"/>
        <v>-601036.00980825711</v>
      </c>
      <c r="D168" s="47">
        <f t="shared" si="25"/>
        <v>5410.3086793464608</v>
      </c>
      <c r="E168" s="47">
        <f t="shared" si="20"/>
        <v>0</v>
      </c>
      <c r="F168" s="47">
        <f t="shared" si="21"/>
        <v>5410.3086793464608</v>
      </c>
      <c r="G168" s="47">
        <f t="shared" si="22"/>
        <v>8165.0570576343052</v>
      </c>
      <c r="H168" s="47">
        <f t="shared" si="26"/>
        <v>-2754.7483782878448</v>
      </c>
      <c r="I168" s="47">
        <f t="shared" si="23"/>
        <v>-609201.06686589145</v>
      </c>
    </row>
    <row r="169" spans="1:9" s="52" customFormat="1">
      <c r="A169" s="45">
        <f t="shared" si="18"/>
        <v>152</v>
      </c>
      <c r="B169" s="46">
        <f t="shared" si="19"/>
        <v>46935</v>
      </c>
      <c r="C169" s="47">
        <f t="shared" si="24"/>
        <v>-609201.06686589145</v>
      </c>
      <c r="D169" s="47">
        <f t="shared" si="25"/>
        <v>5410.3086793464608</v>
      </c>
      <c r="E169" s="47">
        <f t="shared" si="20"/>
        <v>0</v>
      </c>
      <c r="F169" s="47">
        <f t="shared" si="21"/>
        <v>5410.3086793464608</v>
      </c>
      <c r="G169" s="47">
        <f t="shared" si="22"/>
        <v>8202.4802358151301</v>
      </c>
      <c r="H169" s="47">
        <f t="shared" si="26"/>
        <v>-2792.1715564686692</v>
      </c>
      <c r="I169" s="47">
        <f t="shared" si="23"/>
        <v>-617403.54710170662</v>
      </c>
    </row>
    <row r="170" spans="1:9" s="52" customFormat="1">
      <c r="A170" s="45">
        <f t="shared" si="18"/>
        <v>153</v>
      </c>
      <c r="B170" s="46">
        <f t="shared" si="19"/>
        <v>46966</v>
      </c>
      <c r="C170" s="47">
        <f t="shared" si="24"/>
        <v>-617403.54710170662</v>
      </c>
      <c r="D170" s="47">
        <f t="shared" si="25"/>
        <v>5410.3086793464608</v>
      </c>
      <c r="E170" s="47">
        <f t="shared" si="20"/>
        <v>0</v>
      </c>
      <c r="F170" s="47">
        <f t="shared" si="21"/>
        <v>5410.3086793464608</v>
      </c>
      <c r="G170" s="47">
        <f t="shared" si="22"/>
        <v>8240.0749368959496</v>
      </c>
      <c r="H170" s="47">
        <f t="shared" si="26"/>
        <v>-2829.7662575494887</v>
      </c>
      <c r="I170" s="47">
        <f t="shared" si="23"/>
        <v>-625643.6220386026</v>
      </c>
    </row>
    <row r="171" spans="1:9" s="52" customFormat="1">
      <c r="A171" s="45">
        <f t="shared" si="18"/>
        <v>154</v>
      </c>
      <c r="B171" s="46">
        <f t="shared" si="19"/>
        <v>46997</v>
      </c>
      <c r="C171" s="47">
        <f t="shared" si="24"/>
        <v>-625643.6220386026</v>
      </c>
      <c r="D171" s="47">
        <f t="shared" si="25"/>
        <v>5410.3086793464608</v>
      </c>
      <c r="E171" s="47">
        <f t="shared" si="20"/>
        <v>0</v>
      </c>
      <c r="F171" s="47">
        <f t="shared" si="21"/>
        <v>5410.3086793464608</v>
      </c>
      <c r="G171" s="47">
        <f t="shared" si="22"/>
        <v>8277.8419470233894</v>
      </c>
      <c r="H171" s="47">
        <f t="shared" si="26"/>
        <v>-2867.5332676769285</v>
      </c>
      <c r="I171" s="47">
        <f t="shared" si="23"/>
        <v>-633921.463985626</v>
      </c>
    </row>
    <row r="172" spans="1:9" s="52" customFormat="1">
      <c r="A172" s="45">
        <f t="shared" si="18"/>
        <v>155</v>
      </c>
      <c r="B172" s="46">
        <f t="shared" si="19"/>
        <v>47027</v>
      </c>
      <c r="C172" s="47">
        <f t="shared" si="24"/>
        <v>-633921.463985626</v>
      </c>
      <c r="D172" s="47">
        <f t="shared" si="25"/>
        <v>5410.3086793464608</v>
      </c>
      <c r="E172" s="47">
        <f t="shared" si="20"/>
        <v>0</v>
      </c>
      <c r="F172" s="47">
        <f t="shared" si="21"/>
        <v>5410.3086793464608</v>
      </c>
      <c r="G172" s="47">
        <f t="shared" si="22"/>
        <v>8315.7820559472475</v>
      </c>
      <c r="H172" s="47">
        <f t="shared" si="26"/>
        <v>-2905.4733766007862</v>
      </c>
      <c r="I172" s="47">
        <f t="shared" si="23"/>
        <v>-642237.24604157323</v>
      </c>
    </row>
    <row r="173" spans="1:9" s="52" customFormat="1">
      <c r="A173" s="45">
        <f t="shared" si="18"/>
        <v>156</v>
      </c>
      <c r="B173" s="46">
        <f t="shared" si="19"/>
        <v>47058</v>
      </c>
      <c r="C173" s="47">
        <f t="shared" si="24"/>
        <v>-642237.24604157323</v>
      </c>
      <c r="D173" s="47">
        <f t="shared" si="25"/>
        <v>5410.3086793464608</v>
      </c>
      <c r="E173" s="47">
        <f t="shared" si="20"/>
        <v>0</v>
      </c>
      <c r="F173" s="47">
        <f t="shared" si="21"/>
        <v>5410.3086793464608</v>
      </c>
      <c r="G173" s="47">
        <f t="shared" si="22"/>
        <v>8353.8960570370054</v>
      </c>
      <c r="H173" s="47">
        <f t="shared" si="26"/>
        <v>-2943.5873776905441</v>
      </c>
      <c r="I173" s="47">
        <f t="shared" si="23"/>
        <v>-650591.14209861029</v>
      </c>
    </row>
    <row r="174" spans="1:9" s="52" customFormat="1">
      <c r="A174" s="45">
        <f t="shared" si="18"/>
        <v>157</v>
      </c>
      <c r="B174" s="46">
        <f t="shared" si="19"/>
        <v>47088</v>
      </c>
      <c r="C174" s="47">
        <f t="shared" si="24"/>
        <v>-650591.14209861029</v>
      </c>
      <c r="D174" s="47">
        <f t="shared" si="25"/>
        <v>5410.3086793464608</v>
      </c>
      <c r="E174" s="47">
        <f t="shared" si="20"/>
        <v>0</v>
      </c>
      <c r="F174" s="47">
        <f t="shared" si="21"/>
        <v>5410.3086793464608</v>
      </c>
      <c r="G174" s="47">
        <f t="shared" si="22"/>
        <v>8392.1847472984246</v>
      </c>
      <c r="H174" s="47">
        <f t="shared" si="26"/>
        <v>-2981.8760679519637</v>
      </c>
      <c r="I174" s="47">
        <f t="shared" si="23"/>
        <v>-658983.32684590877</v>
      </c>
    </row>
    <row r="175" spans="1:9" s="52" customFormat="1">
      <c r="A175" s="45">
        <f t="shared" si="18"/>
        <v>158</v>
      </c>
      <c r="B175" s="46">
        <f t="shared" si="19"/>
        <v>47119</v>
      </c>
      <c r="C175" s="47">
        <f t="shared" si="24"/>
        <v>-658983.32684590877</v>
      </c>
      <c r="D175" s="47">
        <f t="shared" si="25"/>
        <v>5410.3086793464608</v>
      </c>
      <c r="E175" s="47">
        <f t="shared" si="20"/>
        <v>0</v>
      </c>
      <c r="F175" s="47">
        <f t="shared" si="21"/>
        <v>5410.3086793464608</v>
      </c>
      <c r="G175" s="47">
        <f t="shared" si="22"/>
        <v>8430.6489273902098</v>
      </c>
      <c r="H175" s="47">
        <f t="shared" si="26"/>
        <v>-3020.3402480437485</v>
      </c>
      <c r="I175" s="47">
        <f t="shared" si="23"/>
        <v>-667413.975773299</v>
      </c>
    </row>
    <row r="176" spans="1:9" s="52" customFormat="1">
      <c r="A176" s="45">
        <f t="shared" si="18"/>
        <v>159</v>
      </c>
      <c r="B176" s="46">
        <f t="shared" si="19"/>
        <v>47150</v>
      </c>
      <c r="C176" s="47">
        <f t="shared" si="24"/>
        <v>-667413.975773299</v>
      </c>
      <c r="D176" s="47">
        <f t="shared" si="25"/>
        <v>5410.3086793464608</v>
      </c>
      <c r="E176" s="47">
        <f t="shared" si="20"/>
        <v>0</v>
      </c>
      <c r="F176" s="47">
        <f t="shared" si="21"/>
        <v>5410.3086793464608</v>
      </c>
      <c r="G176" s="47">
        <f t="shared" si="22"/>
        <v>8469.2894016407481</v>
      </c>
      <c r="H176" s="47">
        <f t="shared" si="26"/>
        <v>-3058.9807222942873</v>
      </c>
      <c r="I176" s="47">
        <f t="shared" si="23"/>
        <v>-675883.26517493976</v>
      </c>
    </row>
    <row r="177" spans="1:9" s="52" customFormat="1">
      <c r="A177" s="45">
        <f t="shared" si="18"/>
        <v>160</v>
      </c>
      <c r="B177" s="46">
        <f t="shared" si="19"/>
        <v>47178</v>
      </c>
      <c r="C177" s="47">
        <f t="shared" si="24"/>
        <v>-675883.26517493976</v>
      </c>
      <c r="D177" s="47">
        <f t="shared" si="25"/>
        <v>5410.3086793464608</v>
      </c>
      <c r="E177" s="47">
        <f t="shared" si="20"/>
        <v>0</v>
      </c>
      <c r="F177" s="47">
        <f t="shared" si="21"/>
        <v>5410.3086793464608</v>
      </c>
      <c r="G177" s="47">
        <f t="shared" si="22"/>
        <v>8508.1069780649341</v>
      </c>
      <c r="H177" s="47">
        <f t="shared" si="26"/>
        <v>-3097.7982987184737</v>
      </c>
      <c r="I177" s="47">
        <f t="shared" si="23"/>
        <v>-684391.37215300475</v>
      </c>
    </row>
    <row r="178" spans="1:9" s="52" customFormat="1">
      <c r="A178" s="45">
        <f t="shared" si="18"/>
        <v>161</v>
      </c>
      <c r="B178" s="46">
        <f t="shared" si="19"/>
        <v>47209</v>
      </c>
      <c r="C178" s="47">
        <f t="shared" si="24"/>
        <v>-684391.37215300475</v>
      </c>
      <c r="D178" s="47">
        <f t="shared" si="25"/>
        <v>5410.3086793464608</v>
      </c>
      <c r="E178" s="47">
        <f t="shared" si="20"/>
        <v>0</v>
      </c>
      <c r="F178" s="47">
        <f t="shared" si="21"/>
        <v>5410.3086793464608</v>
      </c>
      <c r="G178" s="47">
        <f t="shared" si="22"/>
        <v>8547.1024683810665</v>
      </c>
      <c r="H178" s="47">
        <f t="shared" si="26"/>
        <v>-3136.7937890346052</v>
      </c>
      <c r="I178" s="47">
        <f t="shared" si="23"/>
        <v>-692938.4746213858</v>
      </c>
    </row>
    <row r="179" spans="1:9" s="52" customFormat="1">
      <c r="A179" s="45">
        <f t="shared" si="18"/>
        <v>162</v>
      </c>
      <c r="B179" s="46">
        <f t="shared" si="19"/>
        <v>47239</v>
      </c>
      <c r="C179" s="47">
        <f t="shared" si="24"/>
        <v>-692938.4746213858</v>
      </c>
      <c r="D179" s="47">
        <f t="shared" si="25"/>
        <v>5410.3086793464608</v>
      </c>
      <c r="E179" s="47">
        <f t="shared" si="20"/>
        <v>0</v>
      </c>
      <c r="F179" s="47">
        <f t="shared" si="21"/>
        <v>5410.3086793464608</v>
      </c>
      <c r="G179" s="47">
        <f t="shared" si="22"/>
        <v>8586.2766880278123</v>
      </c>
      <c r="H179" s="47">
        <f t="shared" si="26"/>
        <v>-3175.9680086813514</v>
      </c>
      <c r="I179" s="47">
        <f t="shared" si="23"/>
        <v>-701524.75130941358</v>
      </c>
    </row>
    <row r="180" spans="1:9" s="52" customFormat="1">
      <c r="A180" s="45">
        <f t="shared" si="18"/>
        <v>163</v>
      </c>
      <c r="B180" s="46">
        <f t="shared" si="19"/>
        <v>47270</v>
      </c>
      <c r="C180" s="47">
        <f t="shared" si="24"/>
        <v>-701524.75130941358</v>
      </c>
      <c r="D180" s="47">
        <f t="shared" si="25"/>
        <v>5410.3086793464608</v>
      </c>
      <c r="E180" s="47">
        <f t="shared" si="20"/>
        <v>0</v>
      </c>
      <c r="F180" s="47">
        <f t="shared" si="21"/>
        <v>5410.3086793464608</v>
      </c>
      <c r="G180" s="47">
        <f t="shared" si="22"/>
        <v>8625.630456181274</v>
      </c>
      <c r="H180" s="47">
        <f t="shared" si="26"/>
        <v>-3215.3217768348127</v>
      </c>
      <c r="I180" s="47">
        <f t="shared" si="23"/>
        <v>-710150.38176559482</v>
      </c>
    </row>
    <row r="181" spans="1:9" s="52" customFormat="1">
      <c r="A181" s="45">
        <f t="shared" si="18"/>
        <v>164</v>
      </c>
      <c r="B181" s="46">
        <f t="shared" si="19"/>
        <v>47300</v>
      </c>
      <c r="C181" s="47">
        <f t="shared" si="24"/>
        <v>-710150.38176559482</v>
      </c>
      <c r="D181" s="47">
        <f t="shared" si="25"/>
        <v>5410.3086793464608</v>
      </c>
      <c r="E181" s="47">
        <f t="shared" si="20"/>
        <v>0</v>
      </c>
      <c r="F181" s="47">
        <f t="shared" si="21"/>
        <v>5410.3086793464608</v>
      </c>
      <c r="G181" s="47">
        <f t="shared" si="22"/>
        <v>8665.164595772103</v>
      </c>
      <c r="H181" s="47">
        <f t="shared" si="26"/>
        <v>-3254.8559164256426</v>
      </c>
      <c r="I181" s="47">
        <f t="shared" si="23"/>
        <v>-718815.54636136687</v>
      </c>
    </row>
    <row r="182" spans="1:9" s="52" customFormat="1">
      <c r="A182" s="45">
        <f t="shared" si="18"/>
        <v>165</v>
      </c>
      <c r="B182" s="46">
        <f t="shared" si="19"/>
        <v>47331</v>
      </c>
      <c r="C182" s="47">
        <f t="shared" si="24"/>
        <v>-718815.54636136687</v>
      </c>
      <c r="D182" s="47">
        <f t="shared" si="25"/>
        <v>5410.3086793464608</v>
      </c>
      <c r="E182" s="47">
        <f t="shared" si="20"/>
        <v>0</v>
      </c>
      <c r="F182" s="47">
        <f t="shared" si="21"/>
        <v>5410.3086793464608</v>
      </c>
      <c r="G182" s="47">
        <f t="shared" si="22"/>
        <v>8704.8799335027252</v>
      </c>
      <c r="H182" s="47">
        <f t="shared" si="26"/>
        <v>-3294.5712541562648</v>
      </c>
      <c r="I182" s="47">
        <f t="shared" si="23"/>
        <v>-727520.42629486963</v>
      </c>
    </row>
    <row r="183" spans="1:9" s="52" customFormat="1">
      <c r="A183" s="45">
        <f t="shared" si="18"/>
        <v>166</v>
      </c>
      <c r="B183" s="46">
        <f t="shared" si="19"/>
        <v>47362</v>
      </c>
      <c r="C183" s="47">
        <f t="shared" si="24"/>
        <v>-727520.42629486963</v>
      </c>
      <c r="D183" s="47">
        <f t="shared" si="25"/>
        <v>5410.3086793464608</v>
      </c>
      <c r="E183" s="47">
        <f t="shared" si="20"/>
        <v>0</v>
      </c>
      <c r="F183" s="47">
        <f t="shared" si="21"/>
        <v>5410.3086793464608</v>
      </c>
      <c r="G183" s="47">
        <f t="shared" si="22"/>
        <v>8744.7772998646142</v>
      </c>
      <c r="H183" s="47">
        <f t="shared" si="26"/>
        <v>-3334.4686205181529</v>
      </c>
      <c r="I183" s="47">
        <f t="shared" si="23"/>
        <v>-736265.20359473419</v>
      </c>
    </row>
    <row r="184" spans="1:9" s="52" customFormat="1">
      <c r="A184" s="45">
        <f t="shared" si="18"/>
        <v>167</v>
      </c>
      <c r="B184" s="46">
        <f t="shared" si="19"/>
        <v>47392</v>
      </c>
      <c r="C184" s="47">
        <f t="shared" si="24"/>
        <v>-736265.20359473419</v>
      </c>
      <c r="D184" s="47">
        <f t="shared" si="25"/>
        <v>5410.3086793464608</v>
      </c>
      <c r="E184" s="47">
        <f t="shared" si="20"/>
        <v>0</v>
      </c>
      <c r="F184" s="47">
        <f t="shared" si="21"/>
        <v>5410.3086793464608</v>
      </c>
      <c r="G184" s="47">
        <f t="shared" si="22"/>
        <v>8784.857529155659</v>
      </c>
      <c r="H184" s="47">
        <f t="shared" si="26"/>
        <v>-3374.5488498091981</v>
      </c>
      <c r="I184" s="47">
        <f t="shared" si="23"/>
        <v>-745050.06112388987</v>
      </c>
    </row>
    <row r="185" spans="1:9" s="52" customFormat="1">
      <c r="A185" s="45">
        <f t="shared" si="18"/>
        <v>168</v>
      </c>
      <c r="B185" s="46">
        <f t="shared" si="19"/>
        <v>47423</v>
      </c>
      <c r="C185" s="47">
        <f t="shared" si="24"/>
        <v>-745050.06112388987</v>
      </c>
      <c r="D185" s="47">
        <f t="shared" si="25"/>
        <v>5410.3086793464608</v>
      </c>
      <c r="E185" s="47">
        <f t="shared" si="20"/>
        <v>0</v>
      </c>
      <c r="F185" s="47">
        <f t="shared" si="21"/>
        <v>5410.3086793464608</v>
      </c>
      <c r="G185" s="47">
        <f t="shared" si="22"/>
        <v>8825.1214594976227</v>
      </c>
      <c r="H185" s="47">
        <f t="shared" si="26"/>
        <v>-3414.8127801511619</v>
      </c>
      <c r="I185" s="47">
        <f t="shared" si="23"/>
        <v>-753875.18258338748</v>
      </c>
    </row>
    <row r="186" spans="1:9" s="52" customFormat="1">
      <c r="A186" s="45">
        <f t="shared" si="18"/>
        <v>169</v>
      </c>
      <c r="B186" s="46">
        <f t="shared" si="19"/>
        <v>47453</v>
      </c>
      <c r="C186" s="47">
        <f t="shared" si="24"/>
        <v>-753875.18258338748</v>
      </c>
      <c r="D186" s="47">
        <f t="shared" si="25"/>
        <v>5410.3086793464608</v>
      </c>
      <c r="E186" s="47">
        <f t="shared" si="20"/>
        <v>0</v>
      </c>
      <c r="F186" s="47">
        <f t="shared" si="21"/>
        <v>5410.3086793464608</v>
      </c>
      <c r="G186" s="47">
        <f t="shared" si="22"/>
        <v>8865.5699328536539</v>
      </c>
      <c r="H186" s="47">
        <f t="shared" si="26"/>
        <v>-3455.2612535071926</v>
      </c>
      <c r="I186" s="47">
        <f t="shared" si="23"/>
        <v>-762740.75251624116</v>
      </c>
    </row>
    <row r="187" spans="1:9" s="52" customFormat="1">
      <c r="A187" s="45">
        <f t="shared" si="18"/>
        <v>170</v>
      </c>
      <c r="B187" s="46">
        <f t="shared" si="19"/>
        <v>47484</v>
      </c>
      <c r="C187" s="47">
        <f t="shared" si="24"/>
        <v>-762740.75251624116</v>
      </c>
      <c r="D187" s="47">
        <f t="shared" si="25"/>
        <v>5410.3086793464608</v>
      </c>
      <c r="E187" s="47">
        <f t="shared" si="20"/>
        <v>0</v>
      </c>
      <c r="F187" s="47">
        <f t="shared" si="21"/>
        <v>5410.3086793464608</v>
      </c>
      <c r="G187" s="47">
        <f t="shared" si="22"/>
        <v>8906.2037950458998</v>
      </c>
      <c r="H187" s="47">
        <f t="shared" si="26"/>
        <v>-3495.895115699439</v>
      </c>
      <c r="I187" s="47">
        <f t="shared" si="23"/>
        <v>-771646.95631128701</v>
      </c>
    </row>
    <row r="188" spans="1:9" s="52" customFormat="1">
      <c r="A188" s="45">
        <f t="shared" si="18"/>
        <v>171</v>
      </c>
      <c r="B188" s="46">
        <f t="shared" si="19"/>
        <v>47515</v>
      </c>
      <c r="C188" s="47">
        <f t="shared" si="24"/>
        <v>-771646.95631128701</v>
      </c>
      <c r="D188" s="47">
        <f t="shared" si="25"/>
        <v>5410.3086793464608</v>
      </c>
      <c r="E188" s="47">
        <f t="shared" si="20"/>
        <v>0</v>
      </c>
      <c r="F188" s="47">
        <f t="shared" si="21"/>
        <v>5410.3086793464608</v>
      </c>
      <c r="G188" s="47">
        <f t="shared" si="22"/>
        <v>8947.0238957731926</v>
      </c>
      <c r="H188" s="47">
        <f t="shared" si="26"/>
        <v>-3536.7152164267322</v>
      </c>
      <c r="I188" s="47">
        <f t="shared" si="23"/>
        <v>-780593.98020706023</v>
      </c>
    </row>
    <row r="189" spans="1:9" s="52" customFormat="1">
      <c r="A189" s="45">
        <f t="shared" si="18"/>
        <v>172</v>
      </c>
      <c r="B189" s="46">
        <f t="shared" si="19"/>
        <v>47543</v>
      </c>
      <c r="C189" s="47">
        <f t="shared" si="24"/>
        <v>-780593.98020706023</v>
      </c>
      <c r="D189" s="47">
        <f t="shared" si="25"/>
        <v>5410.3086793464608</v>
      </c>
      <c r="E189" s="47">
        <f t="shared" si="20"/>
        <v>0</v>
      </c>
      <c r="F189" s="47">
        <f t="shared" si="21"/>
        <v>5410.3086793464608</v>
      </c>
      <c r="G189" s="47">
        <f t="shared" si="22"/>
        <v>8988.0310886288207</v>
      </c>
      <c r="H189" s="47">
        <f t="shared" si="26"/>
        <v>-3577.7224092823594</v>
      </c>
      <c r="I189" s="47">
        <f t="shared" si="23"/>
        <v>-789582.01129568904</v>
      </c>
    </row>
    <row r="190" spans="1:9" s="52" customFormat="1">
      <c r="A190" s="45">
        <f t="shared" si="18"/>
        <v>173</v>
      </c>
      <c r="B190" s="46">
        <f t="shared" si="19"/>
        <v>47574</v>
      </c>
      <c r="C190" s="47">
        <f t="shared" si="24"/>
        <v>-789582.01129568904</v>
      </c>
      <c r="D190" s="47">
        <f t="shared" si="25"/>
        <v>5410.3086793464608</v>
      </c>
      <c r="E190" s="47">
        <f t="shared" si="20"/>
        <v>0</v>
      </c>
      <c r="F190" s="47">
        <f t="shared" si="21"/>
        <v>5410.3086793464608</v>
      </c>
      <c r="G190" s="47">
        <f t="shared" si="22"/>
        <v>9029.2262311183695</v>
      </c>
      <c r="H190" s="47">
        <f t="shared" si="26"/>
        <v>-3618.9175517719082</v>
      </c>
      <c r="I190" s="47">
        <f t="shared" si="23"/>
        <v>-798611.23752680735</v>
      </c>
    </row>
    <row r="191" spans="1:9" s="52" customFormat="1">
      <c r="A191" s="45">
        <f t="shared" si="18"/>
        <v>174</v>
      </c>
      <c r="B191" s="46">
        <f t="shared" si="19"/>
        <v>47604</v>
      </c>
      <c r="C191" s="47">
        <f t="shared" si="24"/>
        <v>-798611.23752680735</v>
      </c>
      <c r="D191" s="47">
        <f t="shared" si="25"/>
        <v>5410.3086793464608</v>
      </c>
      <c r="E191" s="47">
        <f t="shared" si="20"/>
        <v>0</v>
      </c>
      <c r="F191" s="47">
        <f t="shared" si="21"/>
        <v>5410.3086793464608</v>
      </c>
      <c r="G191" s="47">
        <f t="shared" si="22"/>
        <v>9070.6101846776619</v>
      </c>
      <c r="H191" s="47">
        <f t="shared" si="26"/>
        <v>-3660.3015053312006</v>
      </c>
      <c r="I191" s="47">
        <f t="shared" si="23"/>
        <v>-807681.847711485</v>
      </c>
    </row>
    <row r="192" spans="1:9" s="52" customFormat="1">
      <c r="A192" s="45">
        <f t="shared" si="18"/>
        <v>175</v>
      </c>
      <c r="B192" s="46">
        <f t="shared" si="19"/>
        <v>47635</v>
      </c>
      <c r="C192" s="47">
        <f t="shared" si="24"/>
        <v>-807681.847711485</v>
      </c>
      <c r="D192" s="47">
        <f t="shared" si="25"/>
        <v>5410.3086793464608</v>
      </c>
      <c r="E192" s="47">
        <f t="shared" si="20"/>
        <v>0</v>
      </c>
      <c r="F192" s="47">
        <f t="shared" si="21"/>
        <v>5410.3086793464608</v>
      </c>
      <c r="G192" s="47">
        <f t="shared" si="22"/>
        <v>9112.1838146907667</v>
      </c>
      <c r="H192" s="47">
        <f t="shared" si="26"/>
        <v>-3701.8751353443063</v>
      </c>
      <c r="I192" s="47">
        <f t="shared" si="23"/>
        <v>-816794.03152617579</v>
      </c>
    </row>
    <row r="193" spans="1:9" s="52" customFormat="1">
      <c r="A193" s="45">
        <f t="shared" si="18"/>
        <v>176</v>
      </c>
      <c r="B193" s="46">
        <f t="shared" si="19"/>
        <v>47665</v>
      </c>
      <c r="C193" s="47">
        <f t="shared" si="24"/>
        <v>-816794.03152617579</v>
      </c>
      <c r="D193" s="47">
        <f t="shared" si="25"/>
        <v>5410.3086793464608</v>
      </c>
      <c r="E193" s="47">
        <f t="shared" si="20"/>
        <v>0</v>
      </c>
      <c r="F193" s="47">
        <f t="shared" si="21"/>
        <v>5410.3086793464608</v>
      </c>
      <c r="G193" s="47">
        <f t="shared" si="22"/>
        <v>9153.9479905081007</v>
      </c>
      <c r="H193" s="47">
        <f t="shared" si="26"/>
        <v>-3743.6393111616394</v>
      </c>
      <c r="I193" s="47">
        <f t="shared" si="23"/>
        <v>-825947.97951668384</v>
      </c>
    </row>
    <row r="194" spans="1:9" s="52" customFormat="1">
      <c r="A194" s="45">
        <f t="shared" si="18"/>
        <v>177</v>
      </c>
      <c r="B194" s="46">
        <f t="shared" si="19"/>
        <v>47696</v>
      </c>
      <c r="C194" s="47">
        <f t="shared" si="24"/>
        <v>-825947.97951668384</v>
      </c>
      <c r="D194" s="47">
        <f t="shared" si="25"/>
        <v>5410.3086793464608</v>
      </c>
      <c r="E194" s="47">
        <f t="shared" si="20"/>
        <v>0</v>
      </c>
      <c r="F194" s="47">
        <f t="shared" si="21"/>
        <v>5410.3086793464608</v>
      </c>
      <c r="G194" s="47">
        <f t="shared" si="22"/>
        <v>9195.9035854645954</v>
      </c>
      <c r="H194" s="47">
        <f t="shared" si="26"/>
        <v>-3785.5949061181345</v>
      </c>
      <c r="I194" s="47">
        <f t="shared" si="23"/>
        <v>-835143.88310214842</v>
      </c>
    </row>
    <row r="195" spans="1:9" s="52" customFormat="1">
      <c r="A195" s="45">
        <f t="shared" si="18"/>
        <v>178</v>
      </c>
      <c r="B195" s="46">
        <f t="shared" si="19"/>
        <v>47727</v>
      </c>
      <c r="C195" s="47">
        <f t="shared" si="24"/>
        <v>-835143.88310214842</v>
      </c>
      <c r="D195" s="47">
        <f t="shared" si="25"/>
        <v>5410.3086793464608</v>
      </c>
      <c r="E195" s="47">
        <f t="shared" si="20"/>
        <v>0</v>
      </c>
      <c r="F195" s="47">
        <f t="shared" si="21"/>
        <v>5410.3086793464608</v>
      </c>
      <c r="G195" s="47">
        <f t="shared" si="22"/>
        <v>9238.0514768979738</v>
      </c>
      <c r="H195" s="47">
        <f t="shared" si="26"/>
        <v>-3827.7427975515134</v>
      </c>
      <c r="I195" s="47">
        <f t="shared" si="23"/>
        <v>-844381.93457904644</v>
      </c>
    </row>
    <row r="196" spans="1:9" s="52" customFormat="1">
      <c r="A196" s="45">
        <f t="shared" si="18"/>
        <v>179</v>
      </c>
      <c r="B196" s="46">
        <f t="shared" si="19"/>
        <v>47757</v>
      </c>
      <c r="C196" s="47">
        <f t="shared" si="24"/>
        <v>-844381.93457904644</v>
      </c>
      <c r="D196" s="47">
        <f t="shared" si="25"/>
        <v>5410.3086793464608</v>
      </c>
      <c r="E196" s="47">
        <f t="shared" si="20"/>
        <v>0</v>
      </c>
      <c r="F196" s="47">
        <f t="shared" si="21"/>
        <v>5410.3086793464608</v>
      </c>
      <c r="G196" s="47">
        <f t="shared" si="22"/>
        <v>9280.3925461670897</v>
      </c>
      <c r="H196" s="47">
        <f t="shared" si="26"/>
        <v>-3870.0838668206293</v>
      </c>
      <c r="I196" s="47">
        <f t="shared" si="23"/>
        <v>-853662.32712521357</v>
      </c>
    </row>
    <row r="197" spans="1:9" s="52" customFormat="1">
      <c r="A197" s="45">
        <f t="shared" si="18"/>
        <v>180</v>
      </c>
      <c r="B197" s="46">
        <f t="shared" si="19"/>
        <v>47788</v>
      </c>
      <c r="C197" s="47">
        <f t="shared" si="24"/>
        <v>-853662.32712521357</v>
      </c>
      <c r="D197" s="47">
        <f t="shared" si="25"/>
        <v>5410.3086793464608</v>
      </c>
      <c r="E197" s="47">
        <f t="shared" si="20"/>
        <v>0</v>
      </c>
      <c r="F197" s="47">
        <f t="shared" si="21"/>
        <v>5410.3086793464608</v>
      </c>
      <c r="G197" s="47">
        <f t="shared" si="22"/>
        <v>9322.9276786703558</v>
      </c>
      <c r="H197" s="47">
        <f t="shared" si="26"/>
        <v>-3912.6189993238954</v>
      </c>
      <c r="I197" s="47">
        <f t="shared" si="23"/>
        <v>-862985.25480388396</v>
      </c>
    </row>
    <row r="198" spans="1:9" s="52" customFormat="1">
      <c r="A198" s="45">
        <f t="shared" si="18"/>
        <v>181</v>
      </c>
      <c r="B198" s="46">
        <f t="shared" si="19"/>
        <v>47818</v>
      </c>
      <c r="C198" s="47">
        <f t="shared" si="24"/>
        <v>-862985.25480388396</v>
      </c>
      <c r="D198" s="47">
        <f t="shared" si="25"/>
        <v>5410.3086793464608</v>
      </c>
      <c r="E198" s="47">
        <f t="shared" si="20"/>
        <v>0</v>
      </c>
      <c r="F198" s="47">
        <f t="shared" si="21"/>
        <v>5410.3086793464608</v>
      </c>
      <c r="G198" s="47">
        <f t="shared" si="22"/>
        <v>9365.657763864263</v>
      </c>
      <c r="H198" s="47">
        <f t="shared" si="26"/>
        <v>-3955.3490845178017</v>
      </c>
      <c r="I198" s="47">
        <f t="shared" si="23"/>
        <v>-872350.91256774822</v>
      </c>
    </row>
    <row r="199" spans="1:9" s="52" customFormat="1">
      <c r="A199" s="45">
        <f t="shared" si="18"/>
        <v>182</v>
      </c>
      <c r="B199" s="46">
        <f t="shared" si="19"/>
        <v>47849</v>
      </c>
      <c r="C199" s="47">
        <f t="shared" si="24"/>
        <v>-872350.91256774822</v>
      </c>
      <c r="D199" s="47">
        <f t="shared" si="25"/>
        <v>5410.3086793464608</v>
      </c>
      <c r="E199" s="47">
        <f t="shared" si="20"/>
        <v>0</v>
      </c>
      <c r="F199" s="47">
        <f t="shared" si="21"/>
        <v>5410.3086793464608</v>
      </c>
      <c r="G199" s="47">
        <f t="shared" si="22"/>
        <v>9408.5836952819736</v>
      </c>
      <c r="H199" s="47">
        <f t="shared" si="26"/>
        <v>-3998.2750159355128</v>
      </c>
      <c r="I199" s="47">
        <f t="shared" si="23"/>
        <v>-881759.49626303022</v>
      </c>
    </row>
    <row r="200" spans="1:9" s="52" customFormat="1">
      <c r="A200" s="45">
        <f t="shared" si="18"/>
        <v>183</v>
      </c>
      <c r="B200" s="46">
        <f t="shared" si="19"/>
        <v>47880</v>
      </c>
      <c r="C200" s="47">
        <f t="shared" si="24"/>
        <v>-881759.49626303022</v>
      </c>
      <c r="D200" s="47">
        <f t="shared" si="25"/>
        <v>5410.3086793464608</v>
      </c>
      <c r="E200" s="47">
        <f t="shared" si="20"/>
        <v>0</v>
      </c>
      <c r="F200" s="47">
        <f t="shared" si="21"/>
        <v>5410.3086793464608</v>
      </c>
      <c r="G200" s="47">
        <f t="shared" si="22"/>
        <v>9451.7063705520159</v>
      </c>
      <c r="H200" s="47">
        <f t="shared" si="26"/>
        <v>-4041.397691205555</v>
      </c>
      <c r="I200" s="47">
        <f t="shared" si="23"/>
        <v>-891211.20263358229</v>
      </c>
    </row>
    <row r="201" spans="1:9" s="52" customFormat="1">
      <c r="A201" s="45">
        <f t="shared" si="18"/>
        <v>184</v>
      </c>
      <c r="B201" s="46">
        <f t="shared" si="19"/>
        <v>47908</v>
      </c>
      <c r="C201" s="47">
        <f t="shared" si="24"/>
        <v>-891211.20263358229</v>
      </c>
      <c r="D201" s="47">
        <f t="shared" si="25"/>
        <v>5410.3086793464608</v>
      </c>
      <c r="E201" s="47">
        <f t="shared" si="20"/>
        <v>0</v>
      </c>
      <c r="F201" s="47">
        <f t="shared" si="21"/>
        <v>5410.3086793464608</v>
      </c>
      <c r="G201" s="47">
        <f t="shared" si="22"/>
        <v>9495.0266914170461</v>
      </c>
      <c r="H201" s="47">
        <f t="shared" si="26"/>
        <v>-4084.7180120705852</v>
      </c>
      <c r="I201" s="47">
        <f t="shared" si="23"/>
        <v>-900706.22932499938</v>
      </c>
    </row>
    <row r="202" spans="1:9" s="52" customFormat="1">
      <c r="A202" s="45">
        <f t="shared" si="18"/>
        <v>185</v>
      </c>
      <c r="B202" s="46">
        <f t="shared" si="19"/>
        <v>47939</v>
      </c>
      <c r="C202" s="47">
        <f t="shared" si="24"/>
        <v>-900706.22932499938</v>
      </c>
      <c r="D202" s="47">
        <f t="shared" si="25"/>
        <v>5410.3086793464608</v>
      </c>
      <c r="E202" s="47">
        <f t="shared" si="20"/>
        <v>0</v>
      </c>
      <c r="F202" s="47">
        <f t="shared" si="21"/>
        <v>5410.3086793464608</v>
      </c>
      <c r="G202" s="47">
        <f t="shared" si="22"/>
        <v>9538.5455637527084</v>
      </c>
      <c r="H202" s="47">
        <f t="shared" si="26"/>
        <v>-4128.2368844062466</v>
      </c>
      <c r="I202" s="47">
        <f t="shared" si="23"/>
        <v>-910244.77488875214</v>
      </c>
    </row>
    <row r="203" spans="1:9" s="52" customFormat="1">
      <c r="A203" s="45">
        <f t="shared" si="18"/>
        <v>186</v>
      </c>
      <c r="B203" s="46">
        <f t="shared" si="19"/>
        <v>47969</v>
      </c>
      <c r="C203" s="47">
        <f t="shared" si="24"/>
        <v>-910244.77488875214</v>
      </c>
      <c r="D203" s="47">
        <f t="shared" si="25"/>
        <v>5410.3086793464608</v>
      </c>
      <c r="E203" s="47">
        <f t="shared" si="20"/>
        <v>0</v>
      </c>
      <c r="F203" s="47">
        <f t="shared" si="21"/>
        <v>5410.3086793464608</v>
      </c>
      <c r="G203" s="47">
        <f t="shared" si="22"/>
        <v>9582.2638975865739</v>
      </c>
      <c r="H203" s="47">
        <f t="shared" si="26"/>
        <v>-4171.9552182401139</v>
      </c>
      <c r="I203" s="47">
        <f t="shared" si="23"/>
        <v>-919827.03878633876</v>
      </c>
    </row>
    <row r="204" spans="1:9" s="52" customFormat="1">
      <c r="A204" s="45">
        <f t="shared" si="18"/>
        <v>187</v>
      </c>
      <c r="B204" s="46">
        <f t="shared" si="19"/>
        <v>48000</v>
      </c>
      <c r="C204" s="47">
        <f t="shared" si="24"/>
        <v>-919827.03878633876</v>
      </c>
      <c r="D204" s="47">
        <f t="shared" si="25"/>
        <v>5410.3086793464608</v>
      </c>
      <c r="E204" s="47">
        <f t="shared" si="20"/>
        <v>0</v>
      </c>
      <c r="F204" s="47">
        <f t="shared" si="21"/>
        <v>5410.3086793464608</v>
      </c>
      <c r="G204" s="47">
        <f t="shared" si="22"/>
        <v>9626.1826071171799</v>
      </c>
      <c r="H204" s="47">
        <f t="shared" si="26"/>
        <v>-4215.8739277707191</v>
      </c>
      <c r="I204" s="47">
        <f t="shared" si="23"/>
        <v>-929453.22139345598</v>
      </c>
    </row>
    <row r="205" spans="1:9" s="52" customFormat="1">
      <c r="A205" s="45">
        <f t="shared" si="18"/>
        <v>188</v>
      </c>
      <c r="B205" s="46">
        <f t="shared" si="19"/>
        <v>48030</v>
      </c>
      <c r="C205" s="47">
        <f t="shared" si="24"/>
        <v>-929453.22139345598</v>
      </c>
      <c r="D205" s="47">
        <f t="shared" si="25"/>
        <v>5410.3086793464608</v>
      </c>
      <c r="E205" s="47">
        <f t="shared" si="20"/>
        <v>0</v>
      </c>
      <c r="F205" s="47">
        <f t="shared" si="21"/>
        <v>5410.3086793464608</v>
      </c>
      <c r="G205" s="47">
        <f t="shared" si="22"/>
        <v>9670.3026107331352</v>
      </c>
      <c r="H205" s="47">
        <f t="shared" si="26"/>
        <v>-4259.9939313866735</v>
      </c>
      <c r="I205" s="47">
        <f t="shared" si="23"/>
        <v>-939123.52400418906</v>
      </c>
    </row>
    <row r="206" spans="1:9" s="52" customFormat="1">
      <c r="A206" s="45">
        <f t="shared" si="18"/>
        <v>189</v>
      </c>
      <c r="B206" s="46">
        <f t="shared" si="19"/>
        <v>48061</v>
      </c>
      <c r="C206" s="47">
        <f t="shared" si="24"/>
        <v>-939123.52400418906</v>
      </c>
      <c r="D206" s="47">
        <f t="shared" si="25"/>
        <v>5410.3086793464608</v>
      </c>
      <c r="E206" s="47">
        <f t="shared" si="20"/>
        <v>0</v>
      </c>
      <c r="F206" s="47">
        <f t="shared" si="21"/>
        <v>5410.3086793464608</v>
      </c>
      <c r="G206" s="47">
        <f t="shared" si="22"/>
        <v>9714.6248310323281</v>
      </c>
      <c r="H206" s="47">
        <f t="shared" si="26"/>
        <v>-4304.3161516858663</v>
      </c>
      <c r="I206" s="47">
        <f t="shared" si="23"/>
        <v>-948838.14883522142</v>
      </c>
    </row>
    <row r="207" spans="1:9" s="52" customFormat="1">
      <c r="A207" s="45">
        <f t="shared" si="18"/>
        <v>190</v>
      </c>
      <c r="B207" s="46">
        <f t="shared" si="19"/>
        <v>48092</v>
      </c>
      <c r="C207" s="47">
        <f t="shared" si="24"/>
        <v>-948838.14883522142</v>
      </c>
      <c r="D207" s="47">
        <f t="shared" si="25"/>
        <v>5410.3086793464608</v>
      </c>
      <c r="E207" s="47">
        <f t="shared" si="20"/>
        <v>0</v>
      </c>
      <c r="F207" s="47">
        <f t="shared" si="21"/>
        <v>5410.3086793464608</v>
      </c>
      <c r="G207" s="47">
        <f t="shared" si="22"/>
        <v>9759.150194841226</v>
      </c>
      <c r="H207" s="47">
        <f t="shared" si="26"/>
        <v>-4348.8415154947643</v>
      </c>
      <c r="I207" s="47">
        <f t="shared" si="23"/>
        <v>-958597.29903006263</v>
      </c>
    </row>
    <row r="208" spans="1:9" s="52" customFormat="1">
      <c r="A208" s="45">
        <f t="shared" si="18"/>
        <v>191</v>
      </c>
      <c r="B208" s="46">
        <f t="shared" si="19"/>
        <v>48122</v>
      </c>
      <c r="C208" s="47">
        <f t="shared" si="24"/>
        <v>-958597.29903006263</v>
      </c>
      <c r="D208" s="47">
        <f t="shared" si="25"/>
        <v>5410.3086793464608</v>
      </c>
      <c r="E208" s="47">
        <f t="shared" si="20"/>
        <v>0</v>
      </c>
      <c r="F208" s="47">
        <f t="shared" si="21"/>
        <v>5410.3086793464608</v>
      </c>
      <c r="G208" s="47">
        <f t="shared" si="22"/>
        <v>9803.8796332342481</v>
      </c>
      <c r="H208" s="47">
        <f t="shared" si="26"/>
        <v>-4393.5709538877873</v>
      </c>
      <c r="I208" s="47">
        <f t="shared" si="23"/>
        <v>-968401.17866329686</v>
      </c>
    </row>
    <row r="209" spans="1:9" s="52" customFormat="1">
      <c r="A209" s="45">
        <f t="shared" si="18"/>
        <v>192</v>
      </c>
      <c r="B209" s="46">
        <f t="shared" si="19"/>
        <v>48153</v>
      </c>
      <c r="C209" s="47">
        <f t="shared" si="24"/>
        <v>-968401.17866329686</v>
      </c>
      <c r="D209" s="47">
        <f t="shared" si="25"/>
        <v>5410.3086793464608</v>
      </c>
      <c r="E209" s="47">
        <f t="shared" si="20"/>
        <v>0</v>
      </c>
      <c r="F209" s="47">
        <f t="shared" si="21"/>
        <v>5410.3086793464608</v>
      </c>
      <c r="G209" s="47">
        <f t="shared" si="22"/>
        <v>9848.8140815532388</v>
      </c>
      <c r="H209" s="47">
        <f t="shared" si="26"/>
        <v>-4438.505402206777</v>
      </c>
      <c r="I209" s="47">
        <f t="shared" si="23"/>
        <v>-978249.99274485011</v>
      </c>
    </row>
    <row r="210" spans="1:9" s="52" customFormat="1">
      <c r="A210" s="45">
        <f t="shared" si="18"/>
        <v>193</v>
      </c>
      <c r="B210" s="46">
        <f t="shared" si="19"/>
        <v>48183</v>
      </c>
      <c r="C210" s="47">
        <f t="shared" si="24"/>
        <v>-978249.99274485011</v>
      </c>
      <c r="D210" s="47">
        <f t="shared" si="25"/>
        <v>5410.3086793464608</v>
      </c>
      <c r="E210" s="47">
        <f t="shared" si="20"/>
        <v>0</v>
      </c>
      <c r="F210" s="47">
        <f t="shared" si="21"/>
        <v>5410.3086793464608</v>
      </c>
      <c r="G210" s="47">
        <f t="shared" si="22"/>
        <v>9893.9544794270241</v>
      </c>
      <c r="H210" s="47">
        <f t="shared" si="26"/>
        <v>-4483.6458000805633</v>
      </c>
      <c r="I210" s="47">
        <f t="shared" si="23"/>
        <v>-988143.94722427719</v>
      </c>
    </row>
    <row r="211" spans="1:9" s="52" customFormat="1">
      <c r="A211" s="45">
        <f t="shared" ref="A211:A274" si="27">IF(Values_Entered,A210+1,"")</f>
        <v>194</v>
      </c>
      <c r="B211" s="46">
        <f t="shared" ref="B211:B274" si="28">IF(Pay_Num&lt;&gt;"",DATE(YEAR(B210),MONTH(B210)+1,DAY(B210)),"")</f>
        <v>48214</v>
      </c>
      <c r="C211" s="47">
        <f t="shared" si="24"/>
        <v>-988143.94722427719</v>
      </c>
      <c r="D211" s="47">
        <f t="shared" si="25"/>
        <v>5410.3086793464608</v>
      </c>
      <c r="E211" s="47">
        <f t="shared" ref="E211:E274" si="29">IF(Pay_Num&lt;&gt;"",Scheduled_Extra_Payments,"")</f>
        <v>0</v>
      </c>
      <c r="F211" s="47">
        <f t="shared" ref="F211:F274" si="30">IF(Pay_Num&lt;&gt;"",Sched_Pay+Extra_Pay,"")</f>
        <v>5410.3086793464608</v>
      </c>
      <c r="G211" s="47">
        <f t="shared" ref="G211:G274" si="31">IF(Pay_Num&lt;&gt;"",Total_Pay-Int,"")</f>
        <v>9939.3017707910658</v>
      </c>
      <c r="H211" s="47">
        <f t="shared" si="26"/>
        <v>-4528.993091444604</v>
      </c>
      <c r="I211" s="47">
        <f t="shared" ref="I211:I274" si="32">IF(Pay_Num&lt;&gt;"",Beg_Bal-Princ,"")</f>
        <v>-998083.24899506825</v>
      </c>
    </row>
    <row r="212" spans="1:9" s="52" customFormat="1">
      <c r="A212" s="45">
        <f t="shared" si="27"/>
        <v>195</v>
      </c>
      <c r="B212" s="46">
        <f t="shared" si="28"/>
        <v>48245</v>
      </c>
      <c r="C212" s="47">
        <f t="shared" ref="C212:C275" si="33">IF(Pay_Num&lt;&gt;"",I211,"")</f>
        <v>-998083.24899506825</v>
      </c>
      <c r="D212" s="47">
        <f t="shared" ref="D212:D275" si="34">IF(Pay_Num&lt;&gt;"",Scheduled_Monthly_Payment,"")</f>
        <v>5410.3086793464608</v>
      </c>
      <c r="E212" s="47">
        <f t="shared" si="29"/>
        <v>0</v>
      </c>
      <c r="F212" s="47">
        <f t="shared" si="30"/>
        <v>5410.3086793464608</v>
      </c>
      <c r="G212" s="47">
        <f t="shared" si="31"/>
        <v>9984.8569039071917</v>
      </c>
      <c r="H212" s="47">
        <f t="shared" ref="H212:H275" si="35">IF(Pay_Num&lt;&gt;"",Beg_Bal*Interest_Rate/12,"")</f>
        <v>-4574.54822456073</v>
      </c>
      <c r="I212" s="47">
        <f t="shared" si="32"/>
        <v>-1008068.1058989754</v>
      </c>
    </row>
    <row r="213" spans="1:9" s="52" customFormat="1">
      <c r="A213" s="45">
        <f t="shared" si="27"/>
        <v>196</v>
      </c>
      <c r="B213" s="46">
        <f t="shared" si="28"/>
        <v>48274</v>
      </c>
      <c r="C213" s="47">
        <f t="shared" si="33"/>
        <v>-1008068.1058989754</v>
      </c>
      <c r="D213" s="47">
        <f t="shared" si="34"/>
        <v>5410.3086793464608</v>
      </c>
      <c r="E213" s="47">
        <f t="shared" si="29"/>
        <v>0</v>
      </c>
      <c r="F213" s="47">
        <f t="shared" si="30"/>
        <v>5410.3086793464608</v>
      </c>
      <c r="G213" s="47">
        <f t="shared" si="31"/>
        <v>10030.620831383432</v>
      </c>
      <c r="H213" s="47">
        <f t="shared" si="35"/>
        <v>-4620.3121520369705</v>
      </c>
      <c r="I213" s="47">
        <f t="shared" si="32"/>
        <v>-1018098.7267303588</v>
      </c>
    </row>
    <row r="214" spans="1:9" s="52" customFormat="1">
      <c r="A214" s="45">
        <f t="shared" si="27"/>
        <v>197</v>
      </c>
      <c r="B214" s="46">
        <f t="shared" si="28"/>
        <v>48305</v>
      </c>
      <c r="C214" s="47">
        <f t="shared" si="33"/>
        <v>-1018098.7267303588</v>
      </c>
      <c r="D214" s="47">
        <f t="shared" si="34"/>
        <v>5410.3086793464608</v>
      </c>
      <c r="E214" s="47">
        <f t="shared" si="29"/>
        <v>0</v>
      </c>
      <c r="F214" s="47">
        <f t="shared" si="30"/>
        <v>5410.3086793464608</v>
      </c>
      <c r="G214" s="47">
        <f t="shared" si="31"/>
        <v>10076.59451019394</v>
      </c>
      <c r="H214" s="47">
        <f t="shared" si="35"/>
        <v>-4666.2858308474779</v>
      </c>
      <c r="I214" s="47">
        <f t="shared" si="32"/>
        <v>-1028175.3212405527</v>
      </c>
    </row>
    <row r="215" spans="1:9" s="52" customFormat="1">
      <c r="A215" s="45">
        <f t="shared" si="27"/>
        <v>198</v>
      </c>
      <c r="B215" s="46">
        <f t="shared" si="28"/>
        <v>48335</v>
      </c>
      <c r="C215" s="47">
        <f t="shared" si="33"/>
        <v>-1028175.3212405527</v>
      </c>
      <c r="D215" s="47">
        <f t="shared" si="34"/>
        <v>5410.3086793464608</v>
      </c>
      <c r="E215" s="47">
        <f t="shared" si="29"/>
        <v>0</v>
      </c>
      <c r="F215" s="47">
        <f t="shared" si="30"/>
        <v>5410.3086793464608</v>
      </c>
      <c r="G215" s="47">
        <f t="shared" si="31"/>
        <v>10122.778901698995</v>
      </c>
      <c r="H215" s="47">
        <f t="shared" si="35"/>
        <v>-4712.4702223525337</v>
      </c>
      <c r="I215" s="47">
        <f t="shared" si="32"/>
        <v>-1038298.1001422517</v>
      </c>
    </row>
    <row r="216" spans="1:9" s="52" customFormat="1">
      <c r="A216" s="45">
        <f t="shared" si="27"/>
        <v>199</v>
      </c>
      <c r="B216" s="46">
        <f t="shared" si="28"/>
        <v>48366</v>
      </c>
      <c r="C216" s="47">
        <f t="shared" si="33"/>
        <v>-1038298.1001422517</v>
      </c>
      <c r="D216" s="47">
        <f t="shared" si="34"/>
        <v>5410.3086793464608</v>
      </c>
      <c r="E216" s="47">
        <f t="shared" si="29"/>
        <v>0</v>
      </c>
      <c r="F216" s="47">
        <f t="shared" si="30"/>
        <v>5410.3086793464608</v>
      </c>
      <c r="G216" s="47">
        <f t="shared" si="31"/>
        <v>10169.174971665114</v>
      </c>
      <c r="H216" s="47">
        <f t="shared" si="35"/>
        <v>-4758.8662923186539</v>
      </c>
      <c r="I216" s="47">
        <f t="shared" si="32"/>
        <v>-1048467.2751139168</v>
      </c>
    </row>
    <row r="217" spans="1:9" s="52" customFormat="1">
      <c r="A217" s="45">
        <f t="shared" si="27"/>
        <v>200</v>
      </c>
      <c r="B217" s="46">
        <f t="shared" si="28"/>
        <v>48396</v>
      </c>
      <c r="C217" s="47">
        <f t="shared" si="33"/>
        <v>-1048467.2751139168</v>
      </c>
      <c r="D217" s="47">
        <f t="shared" si="34"/>
        <v>5410.3086793464608</v>
      </c>
      <c r="E217" s="47">
        <f t="shared" si="29"/>
        <v>0</v>
      </c>
      <c r="F217" s="47">
        <f t="shared" si="30"/>
        <v>5410.3086793464608</v>
      </c>
      <c r="G217" s="47">
        <f t="shared" si="31"/>
        <v>10215.783690285247</v>
      </c>
      <c r="H217" s="47">
        <f t="shared" si="35"/>
        <v>-4805.4750109387851</v>
      </c>
      <c r="I217" s="47">
        <f t="shared" si="32"/>
        <v>-1058683.0588042021</v>
      </c>
    </row>
    <row r="218" spans="1:9" s="52" customFormat="1">
      <c r="A218" s="45">
        <f t="shared" si="27"/>
        <v>201</v>
      </c>
      <c r="B218" s="46">
        <f t="shared" si="28"/>
        <v>48427</v>
      </c>
      <c r="C218" s="47">
        <f t="shared" si="33"/>
        <v>-1058683.0588042021</v>
      </c>
      <c r="D218" s="47">
        <f t="shared" si="34"/>
        <v>5410.3086793464608</v>
      </c>
      <c r="E218" s="47">
        <f t="shared" si="29"/>
        <v>0</v>
      </c>
      <c r="F218" s="47">
        <f t="shared" si="30"/>
        <v>5410.3086793464608</v>
      </c>
      <c r="G218" s="47">
        <f t="shared" si="31"/>
        <v>10262.606032199055</v>
      </c>
      <c r="H218" s="47">
        <f t="shared" si="35"/>
        <v>-4852.2973528525936</v>
      </c>
      <c r="I218" s="47">
        <f t="shared" si="32"/>
        <v>-1068945.6648364011</v>
      </c>
    </row>
    <row r="219" spans="1:9" s="52" customFormat="1">
      <c r="A219" s="45">
        <f t="shared" si="27"/>
        <v>202</v>
      </c>
      <c r="B219" s="46">
        <f t="shared" si="28"/>
        <v>48458</v>
      </c>
      <c r="C219" s="47">
        <f t="shared" si="33"/>
        <v>-1068945.6648364011</v>
      </c>
      <c r="D219" s="47">
        <f t="shared" si="34"/>
        <v>5410.3086793464608</v>
      </c>
      <c r="E219" s="47">
        <f t="shared" si="29"/>
        <v>0</v>
      </c>
      <c r="F219" s="47">
        <f t="shared" si="30"/>
        <v>5410.3086793464608</v>
      </c>
      <c r="G219" s="47">
        <f t="shared" si="31"/>
        <v>10309.6429765133</v>
      </c>
      <c r="H219" s="47">
        <f t="shared" si="35"/>
        <v>-4899.334297166838</v>
      </c>
      <c r="I219" s="47">
        <f t="shared" si="32"/>
        <v>-1079255.3078129145</v>
      </c>
    </row>
    <row r="220" spans="1:9" s="52" customFormat="1">
      <c r="A220" s="45">
        <f t="shared" si="27"/>
        <v>203</v>
      </c>
      <c r="B220" s="46">
        <f t="shared" si="28"/>
        <v>48488</v>
      </c>
      <c r="C220" s="47">
        <f t="shared" si="33"/>
        <v>-1079255.3078129145</v>
      </c>
      <c r="D220" s="47">
        <f t="shared" si="34"/>
        <v>5410.3086793464608</v>
      </c>
      <c r="E220" s="47">
        <f t="shared" si="29"/>
        <v>0</v>
      </c>
      <c r="F220" s="47">
        <f t="shared" si="30"/>
        <v>5410.3086793464608</v>
      </c>
      <c r="G220" s="47">
        <f t="shared" si="31"/>
        <v>10356.895506822319</v>
      </c>
      <c r="H220" s="47">
        <f t="shared" si="35"/>
        <v>-4946.5868274758586</v>
      </c>
      <c r="I220" s="47">
        <f t="shared" si="32"/>
        <v>-1089612.2033197368</v>
      </c>
    </row>
    <row r="221" spans="1:9" s="52" customFormat="1">
      <c r="A221" s="45">
        <f t="shared" si="27"/>
        <v>204</v>
      </c>
      <c r="B221" s="46">
        <f t="shared" si="28"/>
        <v>48519</v>
      </c>
      <c r="C221" s="47">
        <f t="shared" si="33"/>
        <v>-1089612.2033197368</v>
      </c>
      <c r="D221" s="47">
        <f t="shared" si="34"/>
        <v>5410.3086793464608</v>
      </c>
      <c r="E221" s="47">
        <f t="shared" si="29"/>
        <v>0</v>
      </c>
      <c r="F221" s="47">
        <f t="shared" si="30"/>
        <v>5410.3086793464608</v>
      </c>
      <c r="G221" s="47">
        <f t="shared" si="31"/>
        <v>10404.364611228588</v>
      </c>
      <c r="H221" s="47">
        <f t="shared" si="35"/>
        <v>-4994.055931882127</v>
      </c>
      <c r="I221" s="47">
        <f t="shared" si="32"/>
        <v>-1100016.5679309655</v>
      </c>
    </row>
    <row r="222" spans="1:9" s="52" customFormat="1">
      <c r="A222" s="45">
        <f t="shared" si="27"/>
        <v>205</v>
      </c>
      <c r="B222" s="46">
        <f t="shared" si="28"/>
        <v>48549</v>
      </c>
      <c r="C222" s="47">
        <f t="shared" si="33"/>
        <v>-1100016.5679309655</v>
      </c>
      <c r="D222" s="47">
        <f t="shared" si="34"/>
        <v>5410.3086793464608</v>
      </c>
      <c r="E222" s="47">
        <f t="shared" si="29"/>
        <v>0</v>
      </c>
      <c r="F222" s="47">
        <f t="shared" si="30"/>
        <v>5410.3086793464608</v>
      </c>
      <c r="G222" s="47">
        <f t="shared" si="31"/>
        <v>10452.051282363387</v>
      </c>
      <c r="H222" s="47">
        <f t="shared" si="35"/>
        <v>-5041.7426030169254</v>
      </c>
      <c r="I222" s="47">
        <f t="shared" si="32"/>
        <v>-1110468.6192133289</v>
      </c>
    </row>
    <row r="223" spans="1:9" s="52" customFormat="1">
      <c r="A223" s="45">
        <f t="shared" si="27"/>
        <v>206</v>
      </c>
      <c r="B223" s="46">
        <f t="shared" si="28"/>
        <v>48580</v>
      </c>
      <c r="C223" s="47">
        <f t="shared" si="33"/>
        <v>-1110468.6192133289</v>
      </c>
      <c r="D223" s="47">
        <f t="shared" si="34"/>
        <v>5410.3086793464608</v>
      </c>
      <c r="E223" s="47">
        <f t="shared" si="29"/>
        <v>0</v>
      </c>
      <c r="F223" s="47">
        <f t="shared" si="30"/>
        <v>5410.3086793464608</v>
      </c>
      <c r="G223" s="47">
        <f t="shared" si="31"/>
        <v>10499.956517407551</v>
      </c>
      <c r="H223" s="47">
        <f t="shared" si="35"/>
        <v>-5089.6478380610906</v>
      </c>
      <c r="I223" s="47">
        <f t="shared" si="32"/>
        <v>-1120968.5757307364</v>
      </c>
    </row>
    <row r="224" spans="1:9" s="52" customFormat="1">
      <c r="A224" s="45">
        <f t="shared" si="27"/>
        <v>207</v>
      </c>
      <c r="B224" s="46">
        <f t="shared" si="28"/>
        <v>48611</v>
      </c>
      <c r="C224" s="47">
        <f t="shared" si="33"/>
        <v>-1120968.5757307364</v>
      </c>
      <c r="D224" s="47">
        <f t="shared" si="34"/>
        <v>5410.3086793464608</v>
      </c>
      <c r="E224" s="47">
        <f t="shared" si="29"/>
        <v>0</v>
      </c>
      <c r="F224" s="47">
        <f t="shared" si="30"/>
        <v>5410.3086793464608</v>
      </c>
      <c r="G224" s="47">
        <f t="shared" si="31"/>
        <v>10548.081318112336</v>
      </c>
      <c r="H224" s="47">
        <f t="shared" si="35"/>
        <v>-5137.7726387658749</v>
      </c>
      <c r="I224" s="47">
        <f t="shared" si="32"/>
        <v>-1131516.6570488487</v>
      </c>
    </row>
    <row r="225" spans="1:9" s="52" customFormat="1">
      <c r="A225" s="45">
        <f t="shared" si="27"/>
        <v>208</v>
      </c>
      <c r="B225" s="46">
        <f t="shared" si="28"/>
        <v>48639</v>
      </c>
      <c r="C225" s="47">
        <f t="shared" si="33"/>
        <v>-1131516.6570488487</v>
      </c>
      <c r="D225" s="47">
        <f t="shared" si="34"/>
        <v>5410.3086793464608</v>
      </c>
      <c r="E225" s="47">
        <f t="shared" si="29"/>
        <v>0</v>
      </c>
      <c r="F225" s="47">
        <f t="shared" si="30"/>
        <v>5410.3086793464608</v>
      </c>
      <c r="G225" s="47">
        <f t="shared" si="31"/>
        <v>10596.42669082035</v>
      </c>
      <c r="H225" s="47">
        <f t="shared" si="35"/>
        <v>-5186.11801147389</v>
      </c>
      <c r="I225" s="47">
        <f t="shared" si="32"/>
        <v>-1142113.0837396691</v>
      </c>
    </row>
    <row r="226" spans="1:9" s="52" customFormat="1">
      <c r="A226" s="45">
        <f t="shared" si="27"/>
        <v>209</v>
      </c>
      <c r="B226" s="46">
        <f t="shared" si="28"/>
        <v>48670</v>
      </c>
      <c r="C226" s="47">
        <f t="shared" si="33"/>
        <v>-1142113.0837396691</v>
      </c>
      <c r="D226" s="47">
        <f t="shared" si="34"/>
        <v>5410.3086793464608</v>
      </c>
      <c r="E226" s="47">
        <f t="shared" si="29"/>
        <v>0</v>
      </c>
      <c r="F226" s="47">
        <f t="shared" si="30"/>
        <v>5410.3086793464608</v>
      </c>
      <c r="G226" s="47">
        <f t="shared" si="31"/>
        <v>10644.993646486611</v>
      </c>
      <c r="H226" s="47">
        <f t="shared" si="35"/>
        <v>-5234.6849671401496</v>
      </c>
      <c r="I226" s="47">
        <f t="shared" si="32"/>
        <v>-1152758.0773861557</v>
      </c>
    </row>
    <row r="227" spans="1:9" s="52" customFormat="1">
      <c r="A227" s="45">
        <f t="shared" si="27"/>
        <v>210</v>
      </c>
      <c r="B227" s="46">
        <f t="shared" si="28"/>
        <v>48700</v>
      </c>
      <c r="C227" s="47">
        <f t="shared" si="33"/>
        <v>-1152758.0773861557</v>
      </c>
      <c r="D227" s="47">
        <f t="shared" si="34"/>
        <v>5410.3086793464608</v>
      </c>
      <c r="E227" s="47">
        <f t="shared" si="29"/>
        <v>0</v>
      </c>
      <c r="F227" s="47">
        <f t="shared" si="30"/>
        <v>5410.3086793464608</v>
      </c>
      <c r="G227" s="47">
        <f t="shared" si="31"/>
        <v>10693.783200699676</v>
      </c>
      <c r="H227" s="47">
        <f t="shared" si="35"/>
        <v>-5283.4745213532142</v>
      </c>
      <c r="I227" s="47">
        <f t="shared" si="32"/>
        <v>-1163451.8605868553</v>
      </c>
    </row>
    <row r="228" spans="1:9" s="52" customFormat="1">
      <c r="A228" s="45">
        <f t="shared" si="27"/>
        <v>211</v>
      </c>
      <c r="B228" s="46">
        <f t="shared" si="28"/>
        <v>48731</v>
      </c>
      <c r="C228" s="47">
        <f t="shared" si="33"/>
        <v>-1163451.8605868553</v>
      </c>
      <c r="D228" s="47">
        <f t="shared" si="34"/>
        <v>5410.3086793464608</v>
      </c>
      <c r="E228" s="47">
        <f t="shared" si="29"/>
        <v>0</v>
      </c>
      <c r="F228" s="47">
        <f t="shared" si="30"/>
        <v>5410.3086793464608</v>
      </c>
      <c r="G228" s="47">
        <f t="shared" si="31"/>
        <v>10742.79637370288</v>
      </c>
      <c r="H228" s="47">
        <f t="shared" si="35"/>
        <v>-5332.4876943564204</v>
      </c>
      <c r="I228" s="47">
        <f t="shared" si="32"/>
        <v>-1174194.6569605581</v>
      </c>
    </row>
    <row r="229" spans="1:9" s="52" customFormat="1">
      <c r="A229" s="45">
        <f t="shared" si="27"/>
        <v>212</v>
      </c>
      <c r="B229" s="46">
        <f t="shared" si="28"/>
        <v>48761</v>
      </c>
      <c r="C229" s="47">
        <f t="shared" si="33"/>
        <v>-1174194.6569605581</v>
      </c>
      <c r="D229" s="47">
        <f t="shared" si="34"/>
        <v>5410.3086793464608</v>
      </c>
      <c r="E229" s="47">
        <f t="shared" si="29"/>
        <v>0</v>
      </c>
      <c r="F229" s="47">
        <f t="shared" si="30"/>
        <v>5410.3086793464608</v>
      </c>
      <c r="G229" s="47">
        <f t="shared" si="31"/>
        <v>10792.034190415685</v>
      </c>
      <c r="H229" s="47">
        <f t="shared" si="35"/>
        <v>-5381.7255110692249</v>
      </c>
      <c r="I229" s="47">
        <f t="shared" si="32"/>
        <v>-1184986.6911509738</v>
      </c>
    </row>
    <row r="230" spans="1:9" s="52" customFormat="1">
      <c r="A230" s="45">
        <f t="shared" si="27"/>
        <v>213</v>
      </c>
      <c r="B230" s="46">
        <f t="shared" si="28"/>
        <v>48792</v>
      </c>
      <c r="C230" s="47">
        <f t="shared" si="33"/>
        <v>-1184986.6911509738</v>
      </c>
      <c r="D230" s="47">
        <f t="shared" si="34"/>
        <v>5410.3086793464608</v>
      </c>
      <c r="E230" s="47">
        <f t="shared" si="29"/>
        <v>0</v>
      </c>
      <c r="F230" s="47">
        <f t="shared" si="30"/>
        <v>5410.3086793464608</v>
      </c>
      <c r="G230" s="47">
        <f t="shared" si="31"/>
        <v>10841.49768045509</v>
      </c>
      <c r="H230" s="47">
        <f t="shared" si="35"/>
        <v>-5431.1890011086298</v>
      </c>
      <c r="I230" s="47">
        <f t="shared" si="32"/>
        <v>-1195828.1888314288</v>
      </c>
    </row>
    <row r="231" spans="1:9" s="52" customFormat="1">
      <c r="A231" s="45">
        <f t="shared" si="27"/>
        <v>214</v>
      </c>
      <c r="B231" s="46">
        <f t="shared" si="28"/>
        <v>48823</v>
      </c>
      <c r="C231" s="47">
        <f t="shared" si="33"/>
        <v>-1195828.1888314288</v>
      </c>
      <c r="D231" s="47">
        <f t="shared" si="34"/>
        <v>5410.3086793464608</v>
      </c>
      <c r="E231" s="47">
        <f t="shared" si="29"/>
        <v>0</v>
      </c>
      <c r="F231" s="47">
        <f t="shared" si="30"/>
        <v>5410.3086793464608</v>
      </c>
      <c r="G231" s="47">
        <f t="shared" si="31"/>
        <v>10891.187878157176</v>
      </c>
      <c r="H231" s="47">
        <f t="shared" si="35"/>
        <v>-5480.879198810715</v>
      </c>
      <c r="I231" s="47">
        <f t="shared" si="32"/>
        <v>-1206719.376709586</v>
      </c>
    </row>
    <row r="232" spans="1:9" s="52" customFormat="1">
      <c r="A232" s="45">
        <f t="shared" si="27"/>
        <v>215</v>
      </c>
      <c r="B232" s="46">
        <f t="shared" si="28"/>
        <v>48853</v>
      </c>
      <c r="C232" s="47">
        <f t="shared" si="33"/>
        <v>-1206719.376709586</v>
      </c>
      <c r="D232" s="47">
        <f t="shared" si="34"/>
        <v>5410.3086793464608</v>
      </c>
      <c r="E232" s="47">
        <f t="shared" si="29"/>
        <v>0</v>
      </c>
      <c r="F232" s="47">
        <f t="shared" si="30"/>
        <v>5410.3086793464608</v>
      </c>
      <c r="G232" s="47">
        <f t="shared" si="31"/>
        <v>10941.105822598729</v>
      </c>
      <c r="H232" s="47">
        <f t="shared" si="35"/>
        <v>-5530.7971432522691</v>
      </c>
      <c r="I232" s="47">
        <f t="shared" si="32"/>
        <v>-1217660.4825321848</v>
      </c>
    </row>
    <row r="233" spans="1:9" s="52" customFormat="1">
      <c r="A233" s="45">
        <f t="shared" si="27"/>
        <v>216</v>
      </c>
      <c r="B233" s="46">
        <f t="shared" si="28"/>
        <v>48884</v>
      </c>
      <c r="C233" s="47">
        <f t="shared" si="33"/>
        <v>-1217660.4825321848</v>
      </c>
      <c r="D233" s="47">
        <f t="shared" si="34"/>
        <v>5410.3086793464608</v>
      </c>
      <c r="E233" s="47">
        <f t="shared" si="29"/>
        <v>0</v>
      </c>
      <c r="F233" s="47">
        <f t="shared" si="30"/>
        <v>5410.3086793464608</v>
      </c>
      <c r="G233" s="47">
        <f t="shared" si="31"/>
        <v>10991.252557618973</v>
      </c>
      <c r="H233" s="47">
        <f t="shared" si="35"/>
        <v>-5580.9438782725128</v>
      </c>
      <c r="I233" s="47">
        <f t="shared" si="32"/>
        <v>-1228651.7350898038</v>
      </c>
    </row>
    <row r="234" spans="1:9" s="52" customFormat="1">
      <c r="A234" s="45">
        <f t="shared" si="27"/>
        <v>217</v>
      </c>
      <c r="B234" s="46">
        <f t="shared" si="28"/>
        <v>48914</v>
      </c>
      <c r="C234" s="47">
        <f t="shared" si="33"/>
        <v>-1228651.7350898038</v>
      </c>
      <c r="D234" s="47">
        <f t="shared" si="34"/>
        <v>5410.3086793464608</v>
      </c>
      <c r="E234" s="47">
        <f t="shared" si="29"/>
        <v>0</v>
      </c>
      <c r="F234" s="47">
        <f t="shared" si="30"/>
        <v>5410.3086793464608</v>
      </c>
      <c r="G234" s="47">
        <f t="shared" si="31"/>
        <v>11041.629131841393</v>
      </c>
      <c r="H234" s="47">
        <f t="shared" si="35"/>
        <v>-5631.3204524949333</v>
      </c>
      <c r="I234" s="47">
        <f t="shared" si="32"/>
        <v>-1239693.3642216453</v>
      </c>
    </row>
    <row r="235" spans="1:9" s="52" customFormat="1">
      <c r="A235" s="45">
        <f t="shared" si="27"/>
        <v>218</v>
      </c>
      <c r="B235" s="46">
        <f t="shared" si="28"/>
        <v>48945</v>
      </c>
      <c r="C235" s="47">
        <f t="shared" si="33"/>
        <v>-1239693.3642216453</v>
      </c>
      <c r="D235" s="47">
        <f t="shared" si="34"/>
        <v>5410.3086793464608</v>
      </c>
      <c r="E235" s="47">
        <f t="shared" si="29"/>
        <v>0</v>
      </c>
      <c r="F235" s="47">
        <f t="shared" si="30"/>
        <v>5410.3086793464608</v>
      </c>
      <c r="G235" s="47">
        <f t="shared" si="31"/>
        <v>11092.236598695668</v>
      </c>
      <c r="H235" s="47">
        <f t="shared" si="35"/>
        <v>-5681.9279193492075</v>
      </c>
      <c r="I235" s="47">
        <f t="shared" si="32"/>
        <v>-1250785.6008203409</v>
      </c>
    </row>
    <row r="236" spans="1:9" s="52" customFormat="1">
      <c r="A236" s="45">
        <f t="shared" si="27"/>
        <v>219</v>
      </c>
      <c r="B236" s="46">
        <f t="shared" si="28"/>
        <v>48976</v>
      </c>
      <c r="C236" s="47">
        <f t="shared" si="33"/>
        <v>-1250785.6008203409</v>
      </c>
      <c r="D236" s="47">
        <f t="shared" si="34"/>
        <v>5410.3086793464608</v>
      </c>
      <c r="E236" s="47">
        <f t="shared" si="29"/>
        <v>0</v>
      </c>
      <c r="F236" s="47">
        <f t="shared" si="30"/>
        <v>5410.3086793464608</v>
      </c>
      <c r="G236" s="47">
        <f t="shared" si="31"/>
        <v>11143.076016439689</v>
      </c>
      <c r="H236" s="47">
        <f t="shared" si="35"/>
        <v>-5732.7673370932289</v>
      </c>
      <c r="I236" s="47">
        <f t="shared" si="32"/>
        <v>-1261928.6768367805</v>
      </c>
    </row>
    <row r="237" spans="1:9" s="52" customFormat="1">
      <c r="A237" s="45">
        <f t="shared" si="27"/>
        <v>220</v>
      </c>
      <c r="B237" s="46">
        <f t="shared" si="28"/>
        <v>49004</v>
      </c>
      <c r="C237" s="47">
        <f t="shared" si="33"/>
        <v>-1261928.6768367805</v>
      </c>
      <c r="D237" s="47">
        <f t="shared" si="34"/>
        <v>5410.3086793464608</v>
      </c>
      <c r="E237" s="47">
        <f t="shared" si="29"/>
        <v>0</v>
      </c>
      <c r="F237" s="47">
        <f t="shared" si="30"/>
        <v>5410.3086793464608</v>
      </c>
      <c r="G237" s="47">
        <f t="shared" si="31"/>
        <v>11194.148448181706</v>
      </c>
      <c r="H237" s="47">
        <f t="shared" si="35"/>
        <v>-5783.8397688352443</v>
      </c>
      <c r="I237" s="47">
        <f t="shared" si="32"/>
        <v>-1273122.8252849623</v>
      </c>
    </row>
    <row r="238" spans="1:9" s="52" customFormat="1">
      <c r="A238" s="45">
        <f t="shared" si="27"/>
        <v>221</v>
      </c>
      <c r="B238" s="46">
        <f t="shared" si="28"/>
        <v>49035</v>
      </c>
      <c r="C238" s="47">
        <f t="shared" si="33"/>
        <v>-1273122.8252849623</v>
      </c>
      <c r="D238" s="47">
        <f t="shared" si="34"/>
        <v>5410.3086793464608</v>
      </c>
      <c r="E238" s="47">
        <f t="shared" si="29"/>
        <v>0</v>
      </c>
      <c r="F238" s="47">
        <f t="shared" si="30"/>
        <v>5410.3086793464608</v>
      </c>
      <c r="G238" s="47">
        <f t="shared" si="31"/>
        <v>11245.454961902538</v>
      </c>
      <c r="H238" s="47">
        <f t="shared" si="35"/>
        <v>-5835.1462825560775</v>
      </c>
      <c r="I238" s="47">
        <f t="shared" si="32"/>
        <v>-1284368.2802468648</v>
      </c>
    </row>
    <row r="239" spans="1:9" s="52" customFormat="1">
      <c r="A239" s="45">
        <f t="shared" si="27"/>
        <v>222</v>
      </c>
      <c r="B239" s="46">
        <f t="shared" si="28"/>
        <v>49065</v>
      </c>
      <c r="C239" s="47">
        <f t="shared" si="33"/>
        <v>-1284368.2802468648</v>
      </c>
      <c r="D239" s="47">
        <f t="shared" si="34"/>
        <v>5410.3086793464608</v>
      </c>
      <c r="E239" s="47">
        <f t="shared" si="29"/>
        <v>0</v>
      </c>
      <c r="F239" s="47">
        <f t="shared" si="30"/>
        <v>5410.3086793464608</v>
      </c>
      <c r="G239" s="47">
        <f t="shared" si="31"/>
        <v>11296.996630477923</v>
      </c>
      <c r="H239" s="47">
        <f t="shared" si="35"/>
        <v>-5886.6879511314628</v>
      </c>
      <c r="I239" s="47">
        <f t="shared" si="32"/>
        <v>-1295665.2768773427</v>
      </c>
    </row>
    <row r="240" spans="1:9" s="52" customFormat="1">
      <c r="A240" s="45">
        <f t="shared" si="27"/>
        <v>223</v>
      </c>
      <c r="B240" s="46">
        <f t="shared" si="28"/>
        <v>49096</v>
      </c>
      <c r="C240" s="47">
        <f t="shared" si="33"/>
        <v>-1295665.2768773427</v>
      </c>
      <c r="D240" s="47">
        <f t="shared" si="34"/>
        <v>5410.3086793464608</v>
      </c>
      <c r="E240" s="47">
        <f t="shared" si="29"/>
        <v>0</v>
      </c>
      <c r="F240" s="47">
        <f t="shared" si="30"/>
        <v>5410.3086793464608</v>
      </c>
      <c r="G240" s="47">
        <f t="shared" si="31"/>
        <v>11348.774531700947</v>
      </c>
      <c r="H240" s="47">
        <f t="shared" si="35"/>
        <v>-5938.4658523544867</v>
      </c>
      <c r="I240" s="47">
        <f t="shared" si="32"/>
        <v>-1307014.0514090436</v>
      </c>
    </row>
    <row r="241" spans="1:9" s="52" customFormat="1">
      <c r="A241" s="45">
        <f t="shared" si="27"/>
        <v>224</v>
      </c>
      <c r="B241" s="46">
        <f t="shared" si="28"/>
        <v>49126</v>
      </c>
      <c r="C241" s="47">
        <f t="shared" si="33"/>
        <v>-1307014.0514090436</v>
      </c>
      <c r="D241" s="47">
        <f t="shared" si="34"/>
        <v>5410.3086793464608</v>
      </c>
      <c r="E241" s="47">
        <f t="shared" si="29"/>
        <v>0</v>
      </c>
      <c r="F241" s="47">
        <f t="shared" si="30"/>
        <v>5410.3086793464608</v>
      </c>
      <c r="G241" s="47">
        <f t="shared" si="31"/>
        <v>11400.789748304578</v>
      </c>
      <c r="H241" s="47">
        <f t="shared" si="35"/>
        <v>-5990.4810689581163</v>
      </c>
      <c r="I241" s="47">
        <f t="shared" si="32"/>
        <v>-1318414.8411573481</v>
      </c>
    </row>
    <row r="242" spans="1:9" s="52" customFormat="1">
      <c r="A242" s="45">
        <f t="shared" si="27"/>
        <v>225</v>
      </c>
      <c r="B242" s="46">
        <f t="shared" si="28"/>
        <v>49157</v>
      </c>
      <c r="C242" s="47">
        <f t="shared" si="33"/>
        <v>-1318414.8411573481</v>
      </c>
      <c r="D242" s="47">
        <f t="shared" si="34"/>
        <v>5410.3086793464608</v>
      </c>
      <c r="E242" s="47">
        <f t="shared" si="29"/>
        <v>0</v>
      </c>
      <c r="F242" s="47">
        <f t="shared" si="30"/>
        <v>5410.3086793464608</v>
      </c>
      <c r="G242" s="47">
        <f t="shared" si="31"/>
        <v>11453.043367984308</v>
      </c>
      <c r="H242" s="47">
        <f t="shared" si="35"/>
        <v>-6042.7346886378464</v>
      </c>
      <c r="I242" s="47">
        <f t="shared" si="32"/>
        <v>-1329867.8845253324</v>
      </c>
    </row>
    <row r="243" spans="1:9" s="52" customFormat="1">
      <c r="A243" s="45">
        <f t="shared" si="27"/>
        <v>226</v>
      </c>
      <c r="B243" s="46">
        <f t="shared" si="28"/>
        <v>49188</v>
      </c>
      <c r="C243" s="47">
        <f t="shared" si="33"/>
        <v>-1329867.8845253324</v>
      </c>
      <c r="D243" s="47">
        <f t="shared" si="34"/>
        <v>5410.3086793464608</v>
      </c>
      <c r="E243" s="47">
        <f t="shared" si="29"/>
        <v>0</v>
      </c>
      <c r="F243" s="47">
        <f t="shared" si="30"/>
        <v>5410.3086793464608</v>
      </c>
      <c r="G243" s="47">
        <f t="shared" si="31"/>
        <v>11505.536483420899</v>
      </c>
      <c r="H243" s="47">
        <f t="shared" si="35"/>
        <v>-6095.2278040744395</v>
      </c>
      <c r="I243" s="47">
        <f t="shared" si="32"/>
        <v>-1341373.4210087534</v>
      </c>
    </row>
    <row r="244" spans="1:9" s="52" customFormat="1">
      <c r="A244" s="45">
        <f t="shared" si="27"/>
        <v>227</v>
      </c>
      <c r="B244" s="46">
        <f t="shared" si="28"/>
        <v>49218</v>
      </c>
      <c r="C244" s="47">
        <f t="shared" si="33"/>
        <v>-1341373.4210087534</v>
      </c>
      <c r="D244" s="47">
        <f t="shared" si="34"/>
        <v>5410.3086793464608</v>
      </c>
      <c r="E244" s="47">
        <f t="shared" si="29"/>
        <v>0</v>
      </c>
      <c r="F244" s="47">
        <f t="shared" si="30"/>
        <v>5410.3086793464608</v>
      </c>
      <c r="G244" s="47">
        <f t="shared" si="31"/>
        <v>11558.270192303247</v>
      </c>
      <c r="H244" s="47">
        <f t="shared" si="35"/>
        <v>-6147.9615129567865</v>
      </c>
      <c r="I244" s="47">
        <f t="shared" si="32"/>
        <v>-1352931.6912010566</v>
      </c>
    </row>
    <row r="245" spans="1:9" s="52" customFormat="1">
      <c r="A245" s="45">
        <f t="shared" si="27"/>
        <v>228</v>
      </c>
      <c r="B245" s="46">
        <f t="shared" si="28"/>
        <v>49249</v>
      </c>
      <c r="C245" s="47">
        <f t="shared" si="33"/>
        <v>-1352931.6912010566</v>
      </c>
      <c r="D245" s="47">
        <f t="shared" si="34"/>
        <v>5410.3086793464608</v>
      </c>
      <c r="E245" s="47">
        <f t="shared" si="29"/>
        <v>0</v>
      </c>
      <c r="F245" s="47">
        <f t="shared" si="30"/>
        <v>5410.3086793464608</v>
      </c>
      <c r="G245" s="47">
        <f t="shared" si="31"/>
        <v>11611.245597351302</v>
      </c>
      <c r="H245" s="47">
        <f t="shared" si="35"/>
        <v>-6200.9369180048425</v>
      </c>
      <c r="I245" s="47">
        <f t="shared" si="32"/>
        <v>-1364542.9367984079</v>
      </c>
    </row>
    <row r="246" spans="1:9" s="52" customFormat="1">
      <c r="A246" s="45">
        <f t="shared" si="27"/>
        <v>229</v>
      </c>
      <c r="B246" s="46">
        <f t="shared" si="28"/>
        <v>49279</v>
      </c>
      <c r="C246" s="47">
        <f t="shared" si="33"/>
        <v>-1364542.9367984079</v>
      </c>
      <c r="D246" s="47">
        <f t="shared" si="34"/>
        <v>5410.3086793464608</v>
      </c>
      <c r="E246" s="47">
        <f t="shared" si="29"/>
        <v>0</v>
      </c>
      <c r="F246" s="47">
        <f t="shared" si="30"/>
        <v>5410.3086793464608</v>
      </c>
      <c r="G246" s="47">
        <f t="shared" si="31"/>
        <v>11664.463806339165</v>
      </c>
      <c r="H246" s="47">
        <f t="shared" si="35"/>
        <v>-6254.1551269927031</v>
      </c>
      <c r="I246" s="47">
        <f t="shared" si="32"/>
        <v>-1376207.400604747</v>
      </c>
    </row>
    <row r="247" spans="1:9" s="52" customFormat="1">
      <c r="A247" s="45">
        <f t="shared" si="27"/>
        <v>230</v>
      </c>
      <c r="B247" s="46">
        <f t="shared" si="28"/>
        <v>49310</v>
      </c>
      <c r="C247" s="47">
        <f t="shared" si="33"/>
        <v>-1376207.400604747</v>
      </c>
      <c r="D247" s="47">
        <f t="shared" si="34"/>
        <v>5410.3086793464608</v>
      </c>
      <c r="E247" s="47">
        <f t="shared" si="29"/>
        <v>0</v>
      </c>
      <c r="F247" s="47">
        <f t="shared" si="30"/>
        <v>5410.3086793464608</v>
      </c>
      <c r="G247" s="47">
        <f t="shared" si="31"/>
        <v>11717.925932118218</v>
      </c>
      <c r="H247" s="47">
        <f t="shared" si="35"/>
        <v>-6307.6172527717572</v>
      </c>
      <c r="I247" s="47">
        <f t="shared" si="32"/>
        <v>-1387925.3265368652</v>
      </c>
    </row>
    <row r="248" spans="1:9" s="52" customFormat="1">
      <c r="A248" s="45">
        <f t="shared" si="27"/>
        <v>231</v>
      </c>
      <c r="B248" s="46">
        <f t="shared" si="28"/>
        <v>49341</v>
      </c>
      <c r="C248" s="47">
        <f t="shared" si="33"/>
        <v>-1387925.3265368652</v>
      </c>
      <c r="D248" s="47">
        <f t="shared" si="34"/>
        <v>5410.3086793464608</v>
      </c>
      <c r="E248" s="47">
        <f t="shared" si="29"/>
        <v>0</v>
      </c>
      <c r="F248" s="47">
        <f t="shared" si="30"/>
        <v>5410.3086793464608</v>
      </c>
      <c r="G248" s="47">
        <f t="shared" si="31"/>
        <v>11771.633092640426</v>
      </c>
      <c r="H248" s="47">
        <f t="shared" si="35"/>
        <v>-6361.3244132939653</v>
      </c>
      <c r="I248" s="47">
        <f t="shared" si="32"/>
        <v>-1399696.9596295056</v>
      </c>
    </row>
    <row r="249" spans="1:9" s="52" customFormat="1">
      <c r="A249" s="45">
        <f t="shared" si="27"/>
        <v>232</v>
      </c>
      <c r="B249" s="46">
        <f t="shared" si="28"/>
        <v>49369</v>
      </c>
      <c r="C249" s="47">
        <f t="shared" si="33"/>
        <v>-1399696.9596295056</v>
      </c>
      <c r="D249" s="47">
        <f t="shared" si="34"/>
        <v>5410.3086793464608</v>
      </c>
      <c r="E249" s="47">
        <f t="shared" si="29"/>
        <v>0</v>
      </c>
      <c r="F249" s="47">
        <f t="shared" si="30"/>
        <v>5410.3086793464608</v>
      </c>
      <c r="G249" s="47">
        <f t="shared" si="31"/>
        <v>11825.586410981694</v>
      </c>
      <c r="H249" s="47">
        <f t="shared" si="35"/>
        <v>-6415.277731635234</v>
      </c>
      <c r="I249" s="47">
        <f t="shared" si="32"/>
        <v>-1411522.5460404872</v>
      </c>
    </row>
    <row r="250" spans="1:9" s="52" customFormat="1">
      <c r="A250" s="45">
        <f t="shared" si="27"/>
        <v>233</v>
      </c>
      <c r="B250" s="46">
        <f t="shared" si="28"/>
        <v>49400</v>
      </c>
      <c r="C250" s="47">
        <f t="shared" si="33"/>
        <v>-1411522.5460404872</v>
      </c>
      <c r="D250" s="47">
        <f t="shared" si="34"/>
        <v>5410.3086793464608</v>
      </c>
      <c r="E250" s="47">
        <f t="shared" si="29"/>
        <v>0</v>
      </c>
      <c r="F250" s="47">
        <f t="shared" si="30"/>
        <v>5410.3086793464608</v>
      </c>
      <c r="G250" s="47">
        <f t="shared" si="31"/>
        <v>11879.78701536536</v>
      </c>
      <c r="H250" s="47">
        <f t="shared" si="35"/>
        <v>-6469.4783360188994</v>
      </c>
      <c r="I250" s="47">
        <f t="shared" si="32"/>
        <v>-1423402.3330558527</v>
      </c>
    </row>
    <row r="251" spans="1:9" s="52" customFormat="1">
      <c r="A251" s="45">
        <f t="shared" si="27"/>
        <v>234</v>
      </c>
      <c r="B251" s="46">
        <f t="shared" si="28"/>
        <v>49430</v>
      </c>
      <c r="C251" s="47">
        <f t="shared" si="33"/>
        <v>-1423402.3330558527</v>
      </c>
      <c r="D251" s="47">
        <f t="shared" si="34"/>
        <v>5410.3086793464608</v>
      </c>
      <c r="E251" s="47">
        <f t="shared" si="29"/>
        <v>0</v>
      </c>
      <c r="F251" s="47">
        <f t="shared" si="30"/>
        <v>5410.3086793464608</v>
      </c>
      <c r="G251" s="47">
        <f t="shared" si="31"/>
        <v>11934.236039185787</v>
      </c>
      <c r="H251" s="47">
        <f t="shared" si="35"/>
        <v>-6523.9273598393256</v>
      </c>
      <c r="I251" s="47">
        <f t="shared" si="32"/>
        <v>-1435336.5690950386</v>
      </c>
    </row>
    <row r="252" spans="1:9" s="52" customFormat="1">
      <c r="A252" s="45">
        <f t="shared" si="27"/>
        <v>235</v>
      </c>
      <c r="B252" s="46">
        <f t="shared" si="28"/>
        <v>49461</v>
      </c>
      <c r="C252" s="47">
        <f t="shared" si="33"/>
        <v>-1435336.5690950386</v>
      </c>
      <c r="D252" s="47">
        <f t="shared" si="34"/>
        <v>5410.3086793464608</v>
      </c>
      <c r="E252" s="47">
        <f t="shared" si="29"/>
        <v>0</v>
      </c>
      <c r="F252" s="47">
        <f t="shared" si="30"/>
        <v>5410.3086793464608</v>
      </c>
      <c r="G252" s="47">
        <f t="shared" si="31"/>
        <v>11988.934621032055</v>
      </c>
      <c r="H252" s="47">
        <f t="shared" si="35"/>
        <v>-6578.6259416855937</v>
      </c>
      <c r="I252" s="47">
        <f t="shared" si="32"/>
        <v>-1447325.5037160707</v>
      </c>
    </row>
    <row r="253" spans="1:9" s="52" customFormat="1">
      <c r="A253" s="45">
        <f t="shared" si="27"/>
        <v>236</v>
      </c>
      <c r="B253" s="46">
        <f t="shared" si="28"/>
        <v>49491</v>
      </c>
      <c r="C253" s="47">
        <f t="shared" si="33"/>
        <v>-1447325.5037160707</v>
      </c>
      <c r="D253" s="47">
        <f t="shared" si="34"/>
        <v>5410.3086793464608</v>
      </c>
      <c r="E253" s="47">
        <f t="shared" si="29"/>
        <v>0</v>
      </c>
      <c r="F253" s="47">
        <f t="shared" si="30"/>
        <v>5410.3086793464608</v>
      </c>
      <c r="G253" s="47">
        <f t="shared" si="31"/>
        <v>12043.883904711784</v>
      </c>
      <c r="H253" s="47">
        <f t="shared" si="35"/>
        <v>-6633.5752253653236</v>
      </c>
      <c r="I253" s="47">
        <f t="shared" si="32"/>
        <v>-1459369.3876207825</v>
      </c>
    </row>
    <row r="254" spans="1:9" s="52" customFormat="1">
      <c r="A254" s="45">
        <f t="shared" si="27"/>
        <v>237</v>
      </c>
      <c r="B254" s="46">
        <f t="shared" si="28"/>
        <v>49522</v>
      </c>
      <c r="C254" s="47">
        <f t="shared" si="33"/>
        <v>-1459369.3876207825</v>
      </c>
      <c r="D254" s="47">
        <f t="shared" si="34"/>
        <v>5410.3086793464608</v>
      </c>
      <c r="E254" s="47">
        <f t="shared" si="29"/>
        <v>0</v>
      </c>
      <c r="F254" s="47">
        <f t="shared" si="30"/>
        <v>5410.3086793464608</v>
      </c>
      <c r="G254" s="47">
        <f t="shared" si="31"/>
        <v>12099.085039275047</v>
      </c>
      <c r="H254" s="47">
        <f t="shared" si="35"/>
        <v>-6688.7763599285863</v>
      </c>
      <c r="I254" s="47">
        <f t="shared" si="32"/>
        <v>-1471468.4726600575</v>
      </c>
    </row>
    <row r="255" spans="1:9" s="52" customFormat="1">
      <c r="A255" s="45">
        <f t="shared" si="27"/>
        <v>238</v>
      </c>
      <c r="B255" s="46">
        <f t="shared" si="28"/>
        <v>49553</v>
      </c>
      <c r="C255" s="47">
        <f t="shared" si="33"/>
        <v>-1471468.4726600575</v>
      </c>
      <c r="D255" s="47">
        <f t="shared" si="34"/>
        <v>5410.3086793464608</v>
      </c>
      <c r="E255" s="47">
        <f t="shared" si="29"/>
        <v>0</v>
      </c>
      <c r="F255" s="47">
        <f t="shared" si="30"/>
        <v>5410.3086793464608</v>
      </c>
      <c r="G255" s="47">
        <f t="shared" si="31"/>
        <v>12154.539179038391</v>
      </c>
      <c r="H255" s="47">
        <f t="shared" si="35"/>
        <v>-6744.2304996919302</v>
      </c>
      <c r="I255" s="47">
        <f t="shared" si="32"/>
        <v>-1483623.011839096</v>
      </c>
    </row>
    <row r="256" spans="1:9" s="52" customFormat="1">
      <c r="A256" s="45">
        <f t="shared" si="27"/>
        <v>239</v>
      </c>
      <c r="B256" s="46">
        <f t="shared" si="28"/>
        <v>49583</v>
      </c>
      <c r="C256" s="47">
        <f t="shared" si="33"/>
        <v>-1483623.011839096</v>
      </c>
      <c r="D256" s="47">
        <f t="shared" si="34"/>
        <v>5410.3086793464608</v>
      </c>
      <c r="E256" s="47">
        <f t="shared" si="29"/>
        <v>0</v>
      </c>
      <c r="F256" s="47">
        <f t="shared" si="30"/>
        <v>5410.3086793464608</v>
      </c>
      <c r="G256" s="47">
        <f t="shared" si="31"/>
        <v>12210.247483608982</v>
      </c>
      <c r="H256" s="47">
        <f t="shared" si="35"/>
        <v>-6799.9388042625224</v>
      </c>
      <c r="I256" s="47">
        <f t="shared" si="32"/>
        <v>-1495833.259322705</v>
      </c>
    </row>
    <row r="257" spans="1:9" s="52" customFormat="1">
      <c r="A257" s="45">
        <f t="shared" si="27"/>
        <v>240</v>
      </c>
      <c r="B257" s="46">
        <f t="shared" si="28"/>
        <v>49614</v>
      </c>
      <c r="C257" s="47">
        <f t="shared" si="33"/>
        <v>-1495833.259322705</v>
      </c>
      <c r="D257" s="47">
        <f t="shared" si="34"/>
        <v>5410.3086793464608</v>
      </c>
      <c r="E257" s="47">
        <f t="shared" si="29"/>
        <v>0</v>
      </c>
      <c r="F257" s="47">
        <f t="shared" si="30"/>
        <v>5410.3086793464608</v>
      </c>
      <c r="G257" s="47">
        <f t="shared" si="31"/>
        <v>12266.211117908857</v>
      </c>
      <c r="H257" s="47">
        <f t="shared" si="35"/>
        <v>-6855.902438562397</v>
      </c>
      <c r="I257" s="47">
        <f t="shared" si="32"/>
        <v>-1508099.4704406138</v>
      </c>
    </row>
    <row r="258" spans="1:9" s="52" customFormat="1">
      <c r="A258" s="45">
        <f t="shared" si="27"/>
        <v>241</v>
      </c>
      <c r="B258" s="46">
        <f t="shared" si="28"/>
        <v>49644</v>
      </c>
      <c r="C258" s="47">
        <f t="shared" si="33"/>
        <v>-1508099.4704406138</v>
      </c>
      <c r="D258" s="47">
        <f t="shared" si="34"/>
        <v>5410.3086793464608</v>
      </c>
      <c r="E258" s="47">
        <f t="shared" si="29"/>
        <v>0</v>
      </c>
      <c r="F258" s="47">
        <f t="shared" si="30"/>
        <v>5410.3086793464608</v>
      </c>
      <c r="G258" s="47">
        <f t="shared" si="31"/>
        <v>12322.431252199272</v>
      </c>
      <c r="H258" s="47">
        <f t="shared" si="35"/>
        <v>-6912.1225728528125</v>
      </c>
      <c r="I258" s="47">
        <f t="shared" si="32"/>
        <v>-1520421.901692813</v>
      </c>
    </row>
    <row r="259" spans="1:9" s="52" customFormat="1">
      <c r="A259" s="45">
        <f t="shared" si="27"/>
        <v>242</v>
      </c>
      <c r="B259" s="46">
        <f t="shared" si="28"/>
        <v>49675</v>
      </c>
      <c r="C259" s="47">
        <f t="shared" si="33"/>
        <v>-1520421.901692813</v>
      </c>
      <c r="D259" s="47">
        <f t="shared" si="34"/>
        <v>5410.3086793464608</v>
      </c>
      <c r="E259" s="47">
        <f t="shared" si="29"/>
        <v>0</v>
      </c>
      <c r="F259" s="47">
        <f t="shared" si="30"/>
        <v>5410.3086793464608</v>
      </c>
      <c r="G259" s="47">
        <f t="shared" si="31"/>
        <v>12378.909062105187</v>
      </c>
      <c r="H259" s="47">
        <f t="shared" si="35"/>
        <v>-6968.6003827587265</v>
      </c>
      <c r="I259" s="47">
        <f t="shared" si="32"/>
        <v>-1532800.8107549183</v>
      </c>
    </row>
    <row r="260" spans="1:9" s="52" customFormat="1">
      <c r="A260" s="45">
        <f t="shared" si="27"/>
        <v>243</v>
      </c>
      <c r="B260" s="46">
        <f t="shared" si="28"/>
        <v>49706</v>
      </c>
      <c r="C260" s="47">
        <f t="shared" si="33"/>
        <v>-1532800.8107549183</v>
      </c>
      <c r="D260" s="47">
        <f t="shared" si="34"/>
        <v>5410.3086793464608</v>
      </c>
      <c r="E260" s="47">
        <f t="shared" si="29"/>
        <v>0</v>
      </c>
      <c r="F260" s="47">
        <f t="shared" si="30"/>
        <v>5410.3086793464608</v>
      </c>
      <c r="G260" s="47">
        <f t="shared" si="31"/>
        <v>12435.645728639836</v>
      </c>
      <c r="H260" s="47">
        <f t="shared" si="35"/>
        <v>-7025.3370492933755</v>
      </c>
      <c r="I260" s="47">
        <f t="shared" si="32"/>
        <v>-1545236.4564835581</v>
      </c>
    </row>
    <row r="261" spans="1:9" s="52" customFormat="1">
      <c r="A261" s="45">
        <f t="shared" si="27"/>
        <v>244</v>
      </c>
      <c r="B261" s="46">
        <f t="shared" si="28"/>
        <v>49735</v>
      </c>
      <c r="C261" s="47">
        <f t="shared" si="33"/>
        <v>-1545236.4564835581</v>
      </c>
      <c r="D261" s="47">
        <f t="shared" si="34"/>
        <v>5410.3086793464608</v>
      </c>
      <c r="E261" s="47">
        <f t="shared" si="29"/>
        <v>0</v>
      </c>
      <c r="F261" s="47">
        <f t="shared" si="30"/>
        <v>5410.3086793464608</v>
      </c>
      <c r="G261" s="47">
        <f t="shared" si="31"/>
        <v>12492.642438229435</v>
      </c>
      <c r="H261" s="47">
        <f t="shared" si="35"/>
        <v>-7082.3337588829745</v>
      </c>
      <c r="I261" s="47">
        <f t="shared" si="32"/>
        <v>-1557729.0989217875</v>
      </c>
    </row>
    <row r="262" spans="1:9" s="52" customFormat="1">
      <c r="A262" s="45">
        <f t="shared" si="27"/>
        <v>245</v>
      </c>
      <c r="B262" s="46">
        <f t="shared" si="28"/>
        <v>49766</v>
      </c>
      <c r="C262" s="47">
        <f t="shared" si="33"/>
        <v>-1557729.0989217875</v>
      </c>
      <c r="D262" s="47">
        <f t="shared" si="34"/>
        <v>5410.3086793464608</v>
      </c>
      <c r="E262" s="47">
        <f t="shared" si="29"/>
        <v>0</v>
      </c>
      <c r="F262" s="47">
        <f t="shared" si="30"/>
        <v>5410.3086793464608</v>
      </c>
      <c r="G262" s="47">
        <f t="shared" si="31"/>
        <v>12549.900382737986</v>
      </c>
      <c r="H262" s="47">
        <f t="shared" si="35"/>
        <v>-7139.5917033915257</v>
      </c>
      <c r="I262" s="47">
        <f t="shared" si="32"/>
        <v>-1570278.9993045256</v>
      </c>
    </row>
    <row r="263" spans="1:9" s="52" customFormat="1">
      <c r="A263" s="45">
        <f t="shared" si="27"/>
        <v>246</v>
      </c>
      <c r="B263" s="46">
        <f t="shared" si="28"/>
        <v>49796</v>
      </c>
      <c r="C263" s="47">
        <f t="shared" si="33"/>
        <v>-1570278.9993045256</v>
      </c>
      <c r="D263" s="47">
        <f t="shared" si="34"/>
        <v>5410.3086793464608</v>
      </c>
      <c r="E263" s="47">
        <f t="shared" si="29"/>
        <v>0</v>
      </c>
      <c r="F263" s="47">
        <f t="shared" si="30"/>
        <v>5410.3086793464608</v>
      </c>
      <c r="G263" s="47">
        <f t="shared" si="31"/>
        <v>12607.420759492205</v>
      </c>
      <c r="H263" s="47">
        <f t="shared" si="35"/>
        <v>-7197.1120801457428</v>
      </c>
      <c r="I263" s="47">
        <f t="shared" si="32"/>
        <v>-1582886.4200640176</v>
      </c>
    </row>
    <row r="264" spans="1:9" s="52" customFormat="1">
      <c r="A264" s="45">
        <f t="shared" si="27"/>
        <v>247</v>
      </c>
      <c r="B264" s="46">
        <f t="shared" si="28"/>
        <v>49827</v>
      </c>
      <c r="C264" s="47">
        <f t="shared" si="33"/>
        <v>-1582886.4200640176</v>
      </c>
      <c r="D264" s="47">
        <f t="shared" si="34"/>
        <v>5410.3086793464608</v>
      </c>
      <c r="E264" s="47">
        <f t="shared" si="29"/>
        <v>0</v>
      </c>
      <c r="F264" s="47">
        <f t="shared" si="30"/>
        <v>5410.3086793464608</v>
      </c>
      <c r="G264" s="47">
        <f t="shared" si="31"/>
        <v>12665.20477130654</v>
      </c>
      <c r="H264" s="47">
        <f t="shared" si="35"/>
        <v>-7254.8960919600804</v>
      </c>
      <c r="I264" s="47">
        <f t="shared" si="32"/>
        <v>-1595551.6248353242</v>
      </c>
    </row>
    <row r="265" spans="1:9" s="52" customFormat="1">
      <c r="A265" s="45">
        <f t="shared" si="27"/>
        <v>248</v>
      </c>
      <c r="B265" s="46">
        <f t="shared" si="28"/>
        <v>49857</v>
      </c>
      <c r="C265" s="47">
        <f t="shared" si="33"/>
        <v>-1595551.6248353242</v>
      </c>
      <c r="D265" s="47">
        <f t="shared" si="34"/>
        <v>5410.3086793464608</v>
      </c>
      <c r="E265" s="47">
        <f t="shared" si="29"/>
        <v>0</v>
      </c>
      <c r="F265" s="47">
        <f t="shared" si="30"/>
        <v>5410.3086793464608</v>
      </c>
      <c r="G265" s="47">
        <f t="shared" si="31"/>
        <v>12723.253626508365</v>
      </c>
      <c r="H265" s="47">
        <f t="shared" si="35"/>
        <v>-7312.9449471619037</v>
      </c>
      <c r="I265" s="47">
        <f t="shared" si="32"/>
        <v>-1608274.8784618326</v>
      </c>
    </row>
    <row r="266" spans="1:9" s="52" customFormat="1">
      <c r="A266" s="45">
        <f t="shared" si="27"/>
        <v>249</v>
      </c>
      <c r="B266" s="46">
        <f t="shared" si="28"/>
        <v>49888</v>
      </c>
      <c r="C266" s="47">
        <f t="shared" si="33"/>
        <v>-1608274.8784618326</v>
      </c>
      <c r="D266" s="47">
        <f t="shared" si="34"/>
        <v>5410.3086793464608</v>
      </c>
      <c r="E266" s="47">
        <f t="shared" si="29"/>
        <v>0</v>
      </c>
      <c r="F266" s="47">
        <f t="shared" si="30"/>
        <v>5410.3086793464608</v>
      </c>
      <c r="G266" s="47">
        <f t="shared" si="31"/>
        <v>12781.568538963194</v>
      </c>
      <c r="H266" s="47">
        <f t="shared" si="35"/>
        <v>-7371.2598596167336</v>
      </c>
      <c r="I266" s="47">
        <f t="shared" si="32"/>
        <v>-1621056.4470007957</v>
      </c>
    </row>
    <row r="267" spans="1:9" s="52" customFormat="1">
      <c r="A267" s="45">
        <f t="shared" si="27"/>
        <v>250</v>
      </c>
      <c r="B267" s="46">
        <f t="shared" si="28"/>
        <v>49919</v>
      </c>
      <c r="C267" s="47">
        <f t="shared" si="33"/>
        <v>-1621056.4470007957</v>
      </c>
      <c r="D267" s="47">
        <f t="shared" si="34"/>
        <v>5410.3086793464608</v>
      </c>
      <c r="E267" s="47">
        <f t="shared" si="29"/>
        <v>0</v>
      </c>
      <c r="F267" s="47">
        <f t="shared" si="30"/>
        <v>5410.3086793464608</v>
      </c>
      <c r="G267" s="47">
        <f t="shared" si="31"/>
        <v>12840.150728100107</v>
      </c>
      <c r="H267" s="47">
        <f t="shared" si="35"/>
        <v>-7429.8420487536468</v>
      </c>
      <c r="I267" s="47">
        <f t="shared" si="32"/>
        <v>-1633896.597728896</v>
      </c>
    </row>
    <row r="268" spans="1:9" s="52" customFormat="1">
      <c r="A268" s="45">
        <f t="shared" si="27"/>
        <v>251</v>
      </c>
      <c r="B268" s="46">
        <f t="shared" si="28"/>
        <v>49949</v>
      </c>
      <c r="C268" s="47">
        <f t="shared" si="33"/>
        <v>-1633896.597728896</v>
      </c>
      <c r="D268" s="47">
        <f t="shared" si="34"/>
        <v>5410.3086793464608</v>
      </c>
      <c r="E268" s="47">
        <f t="shared" si="29"/>
        <v>0</v>
      </c>
      <c r="F268" s="47">
        <f t="shared" si="30"/>
        <v>5410.3086793464608</v>
      </c>
      <c r="G268" s="47">
        <f t="shared" si="31"/>
        <v>12899.001418937234</v>
      </c>
      <c r="H268" s="47">
        <f t="shared" si="35"/>
        <v>-7488.6927395907733</v>
      </c>
      <c r="I268" s="47">
        <f t="shared" si="32"/>
        <v>-1646795.5991478332</v>
      </c>
    </row>
    <row r="269" spans="1:9" s="52" customFormat="1">
      <c r="A269" s="45">
        <f t="shared" si="27"/>
        <v>252</v>
      </c>
      <c r="B269" s="46">
        <f t="shared" si="28"/>
        <v>49980</v>
      </c>
      <c r="C269" s="47">
        <f t="shared" si="33"/>
        <v>-1646795.5991478332</v>
      </c>
      <c r="D269" s="47">
        <f t="shared" si="34"/>
        <v>5410.3086793464608</v>
      </c>
      <c r="E269" s="47">
        <f t="shared" si="29"/>
        <v>0</v>
      </c>
      <c r="F269" s="47">
        <f t="shared" si="30"/>
        <v>5410.3086793464608</v>
      </c>
      <c r="G269" s="47">
        <f t="shared" si="31"/>
        <v>12958.121842107365</v>
      </c>
      <c r="H269" s="47">
        <f t="shared" si="35"/>
        <v>-7547.8131627609027</v>
      </c>
      <c r="I269" s="47">
        <f t="shared" si="32"/>
        <v>-1659753.7209899405</v>
      </c>
    </row>
    <row r="270" spans="1:9" s="52" customFormat="1">
      <c r="A270" s="45">
        <f t="shared" si="27"/>
        <v>253</v>
      </c>
      <c r="B270" s="46">
        <f t="shared" si="28"/>
        <v>50010</v>
      </c>
      <c r="C270" s="47">
        <f t="shared" si="33"/>
        <v>-1659753.7209899405</v>
      </c>
      <c r="D270" s="47">
        <f t="shared" si="34"/>
        <v>5410.3086793464608</v>
      </c>
      <c r="E270" s="47">
        <f t="shared" si="29"/>
        <v>0</v>
      </c>
      <c r="F270" s="47">
        <f t="shared" si="30"/>
        <v>5410.3086793464608</v>
      </c>
      <c r="G270" s="47">
        <f t="shared" si="31"/>
        <v>13017.513233883688</v>
      </c>
      <c r="H270" s="47">
        <f t="shared" si="35"/>
        <v>-7607.2045545372275</v>
      </c>
      <c r="I270" s="47">
        <f t="shared" si="32"/>
        <v>-1672771.2342238242</v>
      </c>
    </row>
    <row r="271" spans="1:9" s="52" customFormat="1">
      <c r="A271" s="45">
        <f t="shared" si="27"/>
        <v>254</v>
      </c>
      <c r="B271" s="46">
        <f t="shared" si="28"/>
        <v>50041</v>
      </c>
      <c r="C271" s="47">
        <f t="shared" si="33"/>
        <v>-1672771.2342238242</v>
      </c>
      <c r="D271" s="47">
        <f t="shared" si="34"/>
        <v>5410.3086793464608</v>
      </c>
      <c r="E271" s="47">
        <f t="shared" si="29"/>
        <v>0</v>
      </c>
      <c r="F271" s="47">
        <f t="shared" si="30"/>
        <v>5410.3086793464608</v>
      </c>
      <c r="G271" s="47">
        <f t="shared" si="31"/>
        <v>13077.176836205654</v>
      </c>
      <c r="H271" s="47">
        <f t="shared" si="35"/>
        <v>-7666.8681568591937</v>
      </c>
      <c r="I271" s="47">
        <f t="shared" si="32"/>
        <v>-1685848.4110600299</v>
      </c>
    </row>
    <row r="272" spans="1:9" s="52" customFormat="1">
      <c r="A272" s="45">
        <f t="shared" si="27"/>
        <v>255</v>
      </c>
      <c r="B272" s="46">
        <f t="shared" si="28"/>
        <v>50072</v>
      </c>
      <c r="C272" s="47">
        <f t="shared" si="33"/>
        <v>-1685848.4110600299</v>
      </c>
      <c r="D272" s="47">
        <f t="shared" si="34"/>
        <v>5410.3086793464608</v>
      </c>
      <c r="E272" s="47">
        <f t="shared" si="29"/>
        <v>0</v>
      </c>
      <c r="F272" s="47">
        <f t="shared" si="30"/>
        <v>5410.3086793464608</v>
      </c>
      <c r="G272" s="47">
        <f t="shared" si="31"/>
        <v>13137.11389670493</v>
      </c>
      <c r="H272" s="47">
        <f t="shared" si="35"/>
        <v>-7726.8052173584701</v>
      </c>
      <c r="I272" s="47">
        <f t="shared" si="32"/>
        <v>-1698985.5249567349</v>
      </c>
    </row>
    <row r="273" spans="1:9" s="52" customFormat="1">
      <c r="A273" s="45">
        <f t="shared" si="27"/>
        <v>256</v>
      </c>
      <c r="B273" s="46">
        <f t="shared" si="28"/>
        <v>50100</v>
      </c>
      <c r="C273" s="47">
        <f t="shared" si="33"/>
        <v>-1698985.5249567349</v>
      </c>
      <c r="D273" s="47">
        <f t="shared" si="34"/>
        <v>5410.3086793464608</v>
      </c>
      <c r="E273" s="47">
        <f t="shared" si="29"/>
        <v>0</v>
      </c>
      <c r="F273" s="47">
        <f t="shared" si="30"/>
        <v>5410.3086793464608</v>
      </c>
      <c r="G273" s="47">
        <f t="shared" si="31"/>
        <v>13197.325668731497</v>
      </c>
      <c r="H273" s="47">
        <f t="shared" si="35"/>
        <v>-7787.0169893850352</v>
      </c>
      <c r="I273" s="47">
        <f t="shared" si="32"/>
        <v>-1712182.8506254663</v>
      </c>
    </row>
    <row r="274" spans="1:9" s="52" customFormat="1">
      <c r="A274" s="45">
        <f t="shared" si="27"/>
        <v>257</v>
      </c>
      <c r="B274" s="46">
        <f t="shared" si="28"/>
        <v>50131</v>
      </c>
      <c r="C274" s="47">
        <f t="shared" si="33"/>
        <v>-1712182.8506254663</v>
      </c>
      <c r="D274" s="47">
        <f t="shared" si="34"/>
        <v>5410.3086793464608</v>
      </c>
      <c r="E274" s="47">
        <f t="shared" si="29"/>
        <v>0</v>
      </c>
      <c r="F274" s="47">
        <f t="shared" si="30"/>
        <v>5410.3086793464608</v>
      </c>
      <c r="G274" s="47">
        <f t="shared" si="31"/>
        <v>13257.813411379848</v>
      </c>
      <c r="H274" s="47">
        <f t="shared" si="35"/>
        <v>-7847.504732033387</v>
      </c>
      <c r="I274" s="47">
        <f t="shared" si="32"/>
        <v>-1725440.6640368463</v>
      </c>
    </row>
    <row r="275" spans="1:9" s="52" customFormat="1">
      <c r="A275" s="45">
        <f t="shared" ref="A275:A338" si="36">IF(Values_Entered,A274+1,"")</f>
        <v>258</v>
      </c>
      <c r="B275" s="46">
        <f t="shared" ref="B275:B338" si="37">IF(Pay_Num&lt;&gt;"",DATE(YEAR(B274),MONTH(B274)+1,DAY(B274)),"")</f>
        <v>50161</v>
      </c>
      <c r="C275" s="47">
        <f t="shared" si="33"/>
        <v>-1725440.6640368463</v>
      </c>
      <c r="D275" s="47">
        <f t="shared" si="34"/>
        <v>5410.3086793464608</v>
      </c>
      <c r="E275" s="47">
        <f t="shared" ref="E275:E338" si="38">IF(Pay_Num&lt;&gt;"",Scheduled_Extra_Payments,"")</f>
        <v>0</v>
      </c>
      <c r="F275" s="47">
        <f t="shared" ref="F275:F338" si="39">IF(Pay_Num&lt;&gt;"",Sched_Pay+Extra_Pay,"")</f>
        <v>5410.3086793464608</v>
      </c>
      <c r="G275" s="47">
        <f t="shared" ref="G275:G338" si="40">IF(Pay_Num&lt;&gt;"",Total_Pay-Int,"")</f>
        <v>13318.57838951534</v>
      </c>
      <c r="H275" s="47">
        <f t="shared" si="35"/>
        <v>-7908.2697101688791</v>
      </c>
      <c r="I275" s="47">
        <f t="shared" ref="I275:I338" si="41">IF(Pay_Num&lt;&gt;"",Beg_Bal-Princ,"")</f>
        <v>-1738759.2424263617</v>
      </c>
    </row>
    <row r="276" spans="1:9" s="52" customFormat="1">
      <c r="A276" s="45">
        <f t="shared" si="36"/>
        <v>259</v>
      </c>
      <c r="B276" s="46">
        <f t="shared" si="37"/>
        <v>50192</v>
      </c>
      <c r="C276" s="47">
        <f t="shared" ref="C276:C339" si="42">IF(Pay_Num&lt;&gt;"",I275,"")</f>
        <v>-1738759.2424263617</v>
      </c>
      <c r="D276" s="47">
        <f t="shared" ref="D276:D339" si="43">IF(Pay_Num&lt;&gt;"",Scheduled_Monthly_Payment,"")</f>
        <v>5410.3086793464608</v>
      </c>
      <c r="E276" s="47">
        <f t="shared" si="38"/>
        <v>0</v>
      </c>
      <c r="F276" s="47">
        <f t="shared" si="39"/>
        <v>5410.3086793464608</v>
      </c>
      <c r="G276" s="47">
        <f t="shared" si="40"/>
        <v>13379.621873800617</v>
      </c>
      <c r="H276" s="47">
        <f t="shared" ref="H276:H339" si="44">IF(Pay_Num&lt;&gt;"",Beg_Bal*Interest_Rate/12,"")</f>
        <v>-7969.3131944541574</v>
      </c>
      <c r="I276" s="47">
        <f t="shared" si="41"/>
        <v>-1752138.8643001623</v>
      </c>
    </row>
    <row r="277" spans="1:9" s="52" customFormat="1">
      <c r="A277" s="45">
        <f t="shared" si="36"/>
        <v>260</v>
      </c>
      <c r="B277" s="46">
        <f t="shared" si="37"/>
        <v>50222</v>
      </c>
      <c r="C277" s="47">
        <f t="shared" si="42"/>
        <v>-1752138.8643001623</v>
      </c>
      <c r="D277" s="47">
        <f t="shared" si="43"/>
        <v>5410.3086793464608</v>
      </c>
      <c r="E277" s="47">
        <f t="shared" si="38"/>
        <v>0</v>
      </c>
      <c r="F277" s="47">
        <f t="shared" si="39"/>
        <v>5410.3086793464608</v>
      </c>
      <c r="G277" s="47">
        <f t="shared" si="40"/>
        <v>13440.945140722204</v>
      </c>
      <c r="H277" s="47">
        <f t="shared" si="44"/>
        <v>-8030.6364613757441</v>
      </c>
      <c r="I277" s="47">
        <f t="shared" si="41"/>
        <v>-1765579.8094408845</v>
      </c>
    </row>
    <row r="278" spans="1:9" s="52" customFormat="1">
      <c r="A278" s="45">
        <f t="shared" si="36"/>
        <v>261</v>
      </c>
      <c r="B278" s="46">
        <f t="shared" si="37"/>
        <v>50253</v>
      </c>
      <c r="C278" s="47">
        <f t="shared" si="42"/>
        <v>-1765579.8094408845</v>
      </c>
      <c r="D278" s="47">
        <f t="shared" si="43"/>
        <v>5410.3086793464608</v>
      </c>
      <c r="E278" s="47">
        <f t="shared" si="38"/>
        <v>0</v>
      </c>
      <c r="F278" s="47">
        <f t="shared" si="39"/>
        <v>5410.3086793464608</v>
      </c>
      <c r="G278" s="47">
        <f t="shared" si="40"/>
        <v>13502.549472617182</v>
      </c>
      <c r="H278" s="47">
        <f t="shared" si="44"/>
        <v>-8092.240793270721</v>
      </c>
      <c r="I278" s="47">
        <f t="shared" si="41"/>
        <v>-1779082.3589135017</v>
      </c>
    </row>
    <row r="279" spans="1:9" s="52" customFormat="1">
      <c r="A279" s="45">
        <f t="shared" si="36"/>
        <v>262</v>
      </c>
      <c r="B279" s="46">
        <f t="shared" si="37"/>
        <v>50284</v>
      </c>
      <c r="C279" s="47">
        <f t="shared" si="42"/>
        <v>-1779082.3589135017</v>
      </c>
      <c r="D279" s="47">
        <f t="shared" si="43"/>
        <v>5410.3086793464608</v>
      </c>
      <c r="E279" s="47">
        <f t="shared" si="38"/>
        <v>0</v>
      </c>
      <c r="F279" s="47">
        <f t="shared" si="39"/>
        <v>5410.3086793464608</v>
      </c>
      <c r="G279" s="47">
        <f t="shared" si="40"/>
        <v>13564.436157700009</v>
      </c>
      <c r="H279" s="47">
        <f t="shared" si="44"/>
        <v>-8154.1274783535491</v>
      </c>
      <c r="I279" s="47">
        <f t="shared" si="41"/>
        <v>-1792646.7950712016</v>
      </c>
    </row>
    <row r="280" spans="1:9" s="52" customFormat="1">
      <c r="A280" s="45">
        <f t="shared" si="36"/>
        <v>263</v>
      </c>
      <c r="B280" s="46">
        <f t="shared" si="37"/>
        <v>50314</v>
      </c>
      <c r="C280" s="47">
        <f t="shared" si="42"/>
        <v>-1792646.7950712016</v>
      </c>
      <c r="D280" s="47">
        <f t="shared" si="43"/>
        <v>5410.3086793464608</v>
      </c>
      <c r="E280" s="47">
        <f t="shared" si="38"/>
        <v>0</v>
      </c>
      <c r="F280" s="47">
        <f t="shared" si="39"/>
        <v>5410.3086793464608</v>
      </c>
      <c r="G280" s="47">
        <f t="shared" si="40"/>
        <v>13626.606490089469</v>
      </c>
      <c r="H280" s="47">
        <f t="shared" si="44"/>
        <v>-8216.2978107430081</v>
      </c>
      <c r="I280" s="47">
        <f t="shared" si="41"/>
        <v>-1806273.4015612912</v>
      </c>
    </row>
    <row r="281" spans="1:9" s="52" customFormat="1">
      <c r="A281" s="45">
        <f t="shared" si="36"/>
        <v>264</v>
      </c>
      <c r="B281" s="46">
        <f t="shared" si="37"/>
        <v>50345</v>
      </c>
      <c r="C281" s="47">
        <f t="shared" si="42"/>
        <v>-1806273.4015612912</v>
      </c>
      <c r="D281" s="47">
        <f t="shared" si="43"/>
        <v>5410.3086793464608</v>
      </c>
      <c r="E281" s="47">
        <f t="shared" si="38"/>
        <v>0</v>
      </c>
      <c r="F281" s="47">
        <f t="shared" si="39"/>
        <v>5410.3086793464608</v>
      </c>
      <c r="G281" s="47">
        <f t="shared" si="40"/>
        <v>13689.061769835713</v>
      </c>
      <c r="H281" s="47">
        <f t="shared" si="44"/>
        <v>-8278.7530904892519</v>
      </c>
      <c r="I281" s="47">
        <f t="shared" si="41"/>
        <v>-1819962.4633311268</v>
      </c>
    </row>
    <row r="282" spans="1:9" s="52" customFormat="1">
      <c r="A282" s="45">
        <f t="shared" si="36"/>
        <v>265</v>
      </c>
      <c r="B282" s="46">
        <f t="shared" si="37"/>
        <v>50375</v>
      </c>
      <c r="C282" s="47">
        <f t="shared" si="42"/>
        <v>-1819962.4633311268</v>
      </c>
      <c r="D282" s="47">
        <f t="shared" si="43"/>
        <v>5410.3086793464608</v>
      </c>
      <c r="E282" s="47">
        <f t="shared" si="38"/>
        <v>0</v>
      </c>
      <c r="F282" s="47">
        <f t="shared" si="39"/>
        <v>5410.3086793464608</v>
      </c>
      <c r="G282" s="47">
        <f t="shared" si="40"/>
        <v>13751.803302947459</v>
      </c>
      <c r="H282" s="47">
        <f t="shared" si="44"/>
        <v>-8341.4946236009982</v>
      </c>
      <c r="I282" s="47">
        <f t="shared" si="41"/>
        <v>-1833714.2666340743</v>
      </c>
    </row>
    <row r="283" spans="1:9" s="52" customFormat="1">
      <c r="A283" s="45">
        <f t="shared" si="36"/>
        <v>266</v>
      </c>
      <c r="B283" s="46">
        <f t="shared" si="37"/>
        <v>50406</v>
      </c>
      <c r="C283" s="47">
        <f t="shared" si="42"/>
        <v>-1833714.2666340743</v>
      </c>
      <c r="D283" s="47">
        <f t="shared" si="43"/>
        <v>5410.3086793464608</v>
      </c>
      <c r="E283" s="47">
        <f t="shared" si="38"/>
        <v>0</v>
      </c>
      <c r="F283" s="47">
        <f t="shared" si="39"/>
        <v>5410.3086793464608</v>
      </c>
      <c r="G283" s="47">
        <f t="shared" si="40"/>
        <v>13814.8324014193</v>
      </c>
      <c r="H283" s="47">
        <f t="shared" si="44"/>
        <v>-8404.5237220728395</v>
      </c>
      <c r="I283" s="47">
        <f t="shared" si="41"/>
        <v>-1847529.0990354936</v>
      </c>
    </row>
    <row r="284" spans="1:9" s="52" customFormat="1">
      <c r="A284" s="45">
        <f t="shared" si="36"/>
        <v>267</v>
      </c>
      <c r="B284" s="46">
        <f t="shared" si="37"/>
        <v>50437</v>
      </c>
      <c r="C284" s="47">
        <f t="shared" si="42"/>
        <v>-1847529.0990354936</v>
      </c>
      <c r="D284" s="47">
        <f t="shared" si="43"/>
        <v>5410.3086793464608</v>
      </c>
      <c r="E284" s="47">
        <f t="shared" si="38"/>
        <v>0</v>
      </c>
      <c r="F284" s="47">
        <f t="shared" si="39"/>
        <v>5410.3086793464608</v>
      </c>
      <c r="G284" s="47">
        <f t="shared" si="40"/>
        <v>13878.150383259139</v>
      </c>
      <c r="H284" s="47">
        <f t="shared" si="44"/>
        <v>-8467.841703912678</v>
      </c>
      <c r="I284" s="47">
        <f t="shared" si="41"/>
        <v>-1861407.2494187527</v>
      </c>
    </row>
    <row r="285" spans="1:9" s="52" customFormat="1">
      <c r="A285" s="45">
        <f t="shared" si="36"/>
        <v>268</v>
      </c>
      <c r="B285" s="46">
        <f t="shared" si="37"/>
        <v>50465</v>
      </c>
      <c r="C285" s="47">
        <f t="shared" si="42"/>
        <v>-1861407.2494187527</v>
      </c>
      <c r="D285" s="47">
        <f t="shared" si="43"/>
        <v>5410.3086793464608</v>
      </c>
      <c r="E285" s="47">
        <f t="shared" si="38"/>
        <v>0</v>
      </c>
      <c r="F285" s="47">
        <f t="shared" si="39"/>
        <v>5410.3086793464608</v>
      </c>
      <c r="G285" s="47">
        <f t="shared" si="40"/>
        <v>13941.758572515744</v>
      </c>
      <c r="H285" s="47">
        <f t="shared" si="44"/>
        <v>-8531.4498931692833</v>
      </c>
      <c r="I285" s="47">
        <f t="shared" si="41"/>
        <v>-1875349.0079912685</v>
      </c>
    </row>
    <row r="286" spans="1:9" s="52" customFormat="1">
      <c r="A286" s="45">
        <f t="shared" si="36"/>
        <v>269</v>
      </c>
      <c r="B286" s="46">
        <f t="shared" si="37"/>
        <v>50496</v>
      </c>
      <c r="C286" s="47">
        <f t="shared" si="42"/>
        <v>-1875349.0079912685</v>
      </c>
      <c r="D286" s="47">
        <f t="shared" si="43"/>
        <v>5410.3086793464608</v>
      </c>
      <c r="E286" s="47">
        <f t="shared" si="38"/>
        <v>0</v>
      </c>
      <c r="F286" s="47">
        <f t="shared" si="39"/>
        <v>5410.3086793464608</v>
      </c>
      <c r="G286" s="47">
        <f t="shared" si="40"/>
        <v>14005.658299306442</v>
      </c>
      <c r="H286" s="47">
        <f t="shared" si="44"/>
        <v>-8595.3496199599813</v>
      </c>
      <c r="I286" s="47">
        <f t="shared" si="41"/>
        <v>-1889354.6662905749</v>
      </c>
    </row>
    <row r="287" spans="1:9" s="52" customFormat="1">
      <c r="A287" s="45">
        <f t="shared" si="36"/>
        <v>270</v>
      </c>
      <c r="B287" s="46">
        <f t="shared" si="37"/>
        <v>50526</v>
      </c>
      <c r="C287" s="47">
        <f t="shared" si="42"/>
        <v>-1889354.6662905749</v>
      </c>
      <c r="D287" s="47">
        <f t="shared" si="43"/>
        <v>5410.3086793464608</v>
      </c>
      <c r="E287" s="47">
        <f t="shared" si="38"/>
        <v>0</v>
      </c>
      <c r="F287" s="47">
        <f t="shared" si="39"/>
        <v>5410.3086793464608</v>
      </c>
      <c r="G287" s="47">
        <f t="shared" si="40"/>
        <v>14069.850899844929</v>
      </c>
      <c r="H287" s="47">
        <f t="shared" si="44"/>
        <v>-8659.5422204984679</v>
      </c>
      <c r="I287" s="47">
        <f t="shared" si="41"/>
        <v>-1903424.5171904198</v>
      </c>
    </row>
    <row r="288" spans="1:9" s="52" customFormat="1">
      <c r="A288" s="45">
        <f t="shared" si="36"/>
        <v>271</v>
      </c>
      <c r="B288" s="46">
        <f t="shared" si="37"/>
        <v>50557</v>
      </c>
      <c r="C288" s="47">
        <f t="shared" si="42"/>
        <v>-1903424.5171904198</v>
      </c>
      <c r="D288" s="47">
        <f t="shared" si="43"/>
        <v>5410.3086793464608</v>
      </c>
      <c r="E288" s="47">
        <f t="shared" si="38"/>
        <v>0</v>
      </c>
      <c r="F288" s="47">
        <f t="shared" si="39"/>
        <v>5410.3086793464608</v>
      </c>
      <c r="G288" s="47">
        <f t="shared" si="40"/>
        <v>14134.337716469219</v>
      </c>
      <c r="H288" s="47">
        <f t="shared" si="44"/>
        <v>-8724.0290371227584</v>
      </c>
      <c r="I288" s="47">
        <f t="shared" si="41"/>
        <v>-1917558.8549068891</v>
      </c>
    </row>
    <row r="289" spans="1:9" s="52" customFormat="1">
      <c r="A289" s="45">
        <f t="shared" si="36"/>
        <v>272</v>
      </c>
      <c r="B289" s="46">
        <f t="shared" si="37"/>
        <v>50587</v>
      </c>
      <c r="C289" s="47">
        <f t="shared" si="42"/>
        <v>-1917558.8549068891</v>
      </c>
      <c r="D289" s="47">
        <f t="shared" si="43"/>
        <v>5410.3086793464608</v>
      </c>
      <c r="E289" s="47">
        <f t="shared" si="38"/>
        <v>0</v>
      </c>
      <c r="F289" s="47">
        <f t="shared" si="39"/>
        <v>5410.3086793464608</v>
      </c>
      <c r="G289" s="47">
        <f t="shared" si="40"/>
        <v>14199.120097669702</v>
      </c>
      <c r="H289" s="47">
        <f t="shared" si="44"/>
        <v>-8788.811418323241</v>
      </c>
      <c r="I289" s="47">
        <f t="shared" si="41"/>
        <v>-1931757.9750045589</v>
      </c>
    </row>
    <row r="290" spans="1:9" s="52" customFormat="1">
      <c r="A290" s="45">
        <f t="shared" si="36"/>
        <v>273</v>
      </c>
      <c r="B290" s="46">
        <f t="shared" si="37"/>
        <v>50618</v>
      </c>
      <c r="C290" s="47">
        <f t="shared" si="42"/>
        <v>-1931757.9750045589</v>
      </c>
      <c r="D290" s="47">
        <f t="shared" si="43"/>
        <v>5410.3086793464608</v>
      </c>
      <c r="E290" s="47">
        <f t="shared" si="38"/>
        <v>0</v>
      </c>
      <c r="F290" s="47">
        <f t="shared" si="39"/>
        <v>5410.3086793464608</v>
      </c>
      <c r="G290" s="47">
        <f t="shared" si="40"/>
        <v>14264.199398117356</v>
      </c>
      <c r="H290" s="47">
        <f t="shared" si="44"/>
        <v>-8853.8907187708955</v>
      </c>
      <c r="I290" s="47">
        <f t="shared" si="41"/>
        <v>-1946022.1744026763</v>
      </c>
    </row>
    <row r="291" spans="1:9" s="52" customFormat="1">
      <c r="A291" s="45">
        <f t="shared" si="36"/>
        <v>274</v>
      </c>
      <c r="B291" s="46">
        <f t="shared" si="37"/>
        <v>50649</v>
      </c>
      <c r="C291" s="47">
        <f t="shared" si="42"/>
        <v>-1946022.1744026763</v>
      </c>
      <c r="D291" s="47">
        <f t="shared" si="43"/>
        <v>5410.3086793464608</v>
      </c>
      <c r="E291" s="47">
        <f t="shared" si="38"/>
        <v>0</v>
      </c>
      <c r="F291" s="47">
        <f t="shared" si="39"/>
        <v>5410.3086793464608</v>
      </c>
      <c r="G291" s="47">
        <f t="shared" si="40"/>
        <v>14329.576978692061</v>
      </c>
      <c r="H291" s="47">
        <f t="shared" si="44"/>
        <v>-8919.2682993456001</v>
      </c>
      <c r="I291" s="47">
        <f t="shared" si="41"/>
        <v>-1960351.7513813684</v>
      </c>
    </row>
    <row r="292" spans="1:9" s="52" customFormat="1">
      <c r="A292" s="45">
        <f t="shared" si="36"/>
        <v>275</v>
      </c>
      <c r="B292" s="46">
        <f t="shared" si="37"/>
        <v>50679</v>
      </c>
      <c r="C292" s="47">
        <f t="shared" si="42"/>
        <v>-1960351.7513813684</v>
      </c>
      <c r="D292" s="47">
        <f t="shared" si="43"/>
        <v>5410.3086793464608</v>
      </c>
      <c r="E292" s="47">
        <f t="shared" si="38"/>
        <v>0</v>
      </c>
      <c r="F292" s="47">
        <f t="shared" si="39"/>
        <v>5410.3086793464608</v>
      </c>
      <c r="G292" s="47">
        <f t="shared" si="40"/>
        <v>14395.254206511067</v>
      </c>
      <c r="H292" s="47">
        <f t="shared" si="44"/>
        <v>-8984.9455271646057</v>
      </c>
      <c r="I292" s="47">
        <f t="shared" si="41"/>
        <v>-1974747.0055878793</v>
      </c>
    </row>
    <row r="293" spans="1:9" s="52" customFormat="1">
      <c r="A293" s="45">
        <f t="shared" si="36"/>
        <v>276</v>
      </c>
      <c r="B293" s="46">
        <f t="shared" si="37"/>
        <v>50710</v>
      </c>
      <c r="C293" s="47">
        <f t="shared" si="42"/>
        <v>-1974747.0055878793</v>
      </c>
      <c r="D293" s="47">
        <f t="shared" si="43"/>
        <v>5410.3086793464608</v>
      </c>
      <c r="E293" s="47">
        <f t="shared" si="38"/>
        <v>0</v>
      </c>
      <c r="F293" s="47">
        <f t="shared" si="39"/>
        <v>5410.3086793464608</v>
      </c>
      <c r="G293" s="47">
        <f t="shared" si="40"/>
        <v>14461.232454957575</v>
      </c>
      <c r="H293" s="47">
        <f t="shared" si="44"/>
        <v>-9050.9237756111143</v>
      </c>
      <c r="I293" s="47">
        <f t="shared" si="41"/>
        <v>-1989208.238042837</v>
      </c>
    </row>
    <row r="294" spans="1:9" s="52" customFormat="1">
      <c r="A294" s="45">
        <f t="shared" si="36"/>
        <v>277</v>
      </c>
      <c r="B294" s="46">
        <f t="shared" si="37"/>
        <v>50740</v>
      </c>
      <c r="C294" s="47">
        <f t="shared" si="42"/>
        <v>-1989208.238042837</v>
      </c>
      <c r="D294" s="47">
        <f t="shared" si="43"/>
        <v>5410.3086793464608</v>
      </c>
      <c r="E294" s="47">
        <f t="shared" si="38"/>
        <v>0</v>
      </c>
      <c r="F294" s="47">
        <f t="shared" si="39"/>
        <v>5410.3086793464608</v>
      </c>
      <c r="G294" s="47">
        <f t="shared" si="40"/>
        <v>14527.513103709463</v>
      </c>
      <c r="H294" s="47">
        <f t="shared" si="44"/>
        <v>-9117.2044243630025</v>
      </c>
      <c r="I294" s="47">
        <f t="shared" si="41"/>
        <v>-2003735.7511465466</v>
      </c>
    </row>
    <row r="295" spans="1:9" s="52" customFormat="1">
      <c r="A295" s="45">
        <f t="shared" si="36"/>
        <v>278</v>
      </c>
      <c r="B295" s="46">
        <f t="shared" si="37"/>
        <v>50771</v>
      </c>
      <c r="C295" s="47">
        <f t="shared" si="42"/>
        <v>-2003735.7511465466</v>
      </c>
      <c r="D295" s="47">
        <f t="shared" si="43"/>
        <v>5410.3086793464608</v>
      </c>
      <c r="E295" s="47">
        <f t="shared" si="38"/>
        <v>0</v>
      </c>
      <c r="F295" s="47">
        <f t="shared" si="39"/>
        <v>5410.3086793464608</v>
      </c>
      <c r="G295" s="47">
        <f t="shared" si="40"/>
        <v>14594.097538768134</v>
      </c>
      <c r="H295" s="47">
        <f t="shared" si="44"/>
        <v>-9183.7888594216729</v>
      </c>
      <c r="I295" s="47">
        <f t="shared" si="41"/>
        <v>-2018329.8486853146</v>
      </c>
    </row>
    <row r="296" spans="1:9" s="52" customFormat="1">
      <c r="A296" s="45">
        <f t="shared" si="36"/>
        <v>279</v>
      </c>
      <c r="B296" s="46">
        <f t="shared" si="37"/>
        <v>50802</v>
      </c>
      <c r="C296" s="47">
        <f t="shared" si="42"/>
        <v>-2018329.8486853146</v>
      </c>
      <c r="D296" s="47">
        <f t="shared" si="43"/>
        <v>5410.3086793464608</v>
      </c>
      <c r="E296" s="47">
        <f t="shared" si="38"/>
        <v>0</v>
      </c>
      <c r="F296" s="47">
        <f t="shared" si="39"/>
        <v>5410.3086793464608</v>
      </c>
      <c r="G296" s="47">
        <f t="shared" si="40"/>
        <v>14660.987152487485</v>
      </c>
      <c r="H296" s="47">
        <f t="shared" si="44"/>
        <v>-9250.6784731410244</v>
      </c>
      <c r="I296" s="47">
        <f t="shared" si="41"/>
        <v>-2032990.8358378022</v>
      </c>
    </row>
    <row r="297" spans="1:9" s="52" customFormat="1">
      <c r="A297" s="45">
        <f t="shared" si="36"/>
        <v>280</v>
      </c>
      <c r="B297" s="46">
        <f t="shared" si="37"/>
        <v>50830</v>
      </c>
      <c r="C297" s="47">
        <f t="shared" si="42"/>
        <v>-2032990.8358378022</v>
      </c>
      <c r="D297" s="47">
        <f t="shared" si="43"/>
        <v>5410.3086793464608</v>
      </c>
      <c r="E297" s="47">
        <f t="shared" si="38"/>
        <v>0</v>
      </c>
      <c r="F297" s="47">
        <f t="shared" si="39"/>
        <v>5410.3086793464608</v>
      </c>
      <c r="G297" s="47">
        <f t="shared" si="40"/>
        <v>14728.183343603054</v>
      </c>
      <c r="H297" s="47">
        <f t="shared" si="44"/>
        <v>-9317.874664256593</v>
      </c>
      <c r="I297" s="47">
        <f t="shared" si="41"/>
        <v>-2047719.0191814052</v>
      </c>
    </row>
    <row r="298" spans="1:9" s="52" customFormat="1">
      <c r="A298" s="45">
        <f t="shared" si="36"/>
        <v>281</v>
      </c>
      <c r="B298" s="46">
        <f t="shared" si="37"/>
        <v>50861</v>
      </c>
      <c r="C298" s="47">
        <f t="shared" si="42"/>
        <v>-2047719.0191814052</v>
      </c>
      <c r="D298" s="47">
        <f t="shared" si="43"/>
        <v>5410.3086793464608</v>
      </c>
      <c r="E298" s="47">
        <f t="shared" si="38"/>
        <v>0</v>
      </c>
      <c r="F298" s="47">
        <f t="shared" si="39"/>
        <v>5410.3086793464608</v>
      </c>
      <c r="G298" s="47">
        <f t="shared" si="40"/>
        <v>14795.687517261234</v>
      </c>
      <c r="H298" s="47">
        <f t="shared" si="44"/>
        <v>-9385.3788379147736</v>
      </c>
      <c r="I298" s="47">
        <f t="shared" si="41"/>
        <v>-2062514.7066986663</v>
      </c>
    </row>
    <row r="299" spans="1:9" s="52" customFormat="1">
      <c r="A299" s="45">
        <f t="shared" si="36"/>
        <v>282</v>
      </c>
      <c r="B299" s="46">
        <f t="shared" si="37"/>
        <v>50891</v>
      </c>
      <c r="C299" s="47">
        <f t="shared" si="42"/>
        <v>-2062514.7066986663</v>
      </c>
      <c r="D299" s="47">
        <f t="shared" si="43"/>
        <v>5410.3086793464608</v>
      </c>
      <c r="E299" s="47">
        <f t="shared" si="38"/>
        <v>0</v>
      </c>
      <c r="F299" s="47">
        <f t="shared" si="39"/>
        <v>5410.3086793464608</v>
      </c>
      <c r="G299" s="47">
        <f t="shared" si="40"/>
        <v>14863.501085048681</v>
      </c>
      <c r="H299" s="47">
        <f t="shared" si="44"/>
        <v>-9453.1924057022206</v>
      </c>
      <c r="I299" s="47">
        <f t="shared" si="41"/>
        <v>-2077378.2077837151</v>
      </c>
    </row>
    <row r="300" spans="1:9" s="52" customFormat="1">
      <c r="A300" s="45">
        <f t="shared" si="36"/>
        <v>283</v>
      </c>
      <c r="B300" s="46">
        <f t="shared" si="37"/>
        <v>50922</v>
      </c>
      <c r="C300" s="47">
        <f t="shared" si="42"/>
        <v>-2077378.2077837151</v>
      </c>
      <c r="D300" s="47">
        <f t="shared" si="43"/>
        <v>5410.3086793464608</v>
      </c>
      <c r="E300" s="47">
        <f t="shared" si="38"/>
        <v>0</v>
      </c>
      <c r="F300" s="47">
        <f t="shared" si="39"/>
        <v>5410.3086793464608</v>
      </c>
      <c r="G300" s="47">
        <f t="shared" si="40"/>
        <v>14931.625465021822</v>
      </c>
      <c r="H300" s="47">
        <f t="shared" si="44"/>
        <v>-9521.3167856753607</v>
      </c>
      <c r="I300" s="47">
        <f t="shared" si="41"/>
        <v>-2092309.833248737</v>
      </c>
    </row>
    <row r="301" spans="1:9" s="52" customFormat="1">
      <c r="A301" s="45">
        <f t="shared" si="36"/>
        <v>284</v>
      </c>
      <c r="B301" s="46">
        <f t="shared" si="37"/>
        <v>50952</v>
      </c>
      <c r="C301" s="47">
        <f t="shared" si="42"/>
        <v>-2092309.833248737</v>
      </c>
      <c r="D301" s="47">
        <f t="shared" si="43"/>
        <v>5410.3086793464608</v>
      </c>
      <c r="E301" s="47">
        <f t="shared" si="38"/>
        <v>0</v>
      </c>
      <c r="F301" s="47">
        <f t="shared" si="39"/>
        <v>5410.3086793464608</v>
      </c>
      <c r="G301" s="47">
        <f t="shared" si="40"/>
        <v>15000.062081736505</v>
      </c>
      <c r="H301" s="47">
        <f t="shared" si="44"/>
        <v>-9589.7534023900444</v>
      </c>
      <c r="I301" s="47">
        <f t="shared" si="41"/>
        <v>-2107309.8953304733</v>
      </c>
    </row>
    <row r="302" spans="1:9" s="52" customFormat="1">
      <c r="A302" s="45">
        <f t="shared" si="36"/>
        <v>285</v>
      </c>
      <c r="B302" s="46">
        <f t="shared" si="37"/>
        <v>50983</v>
      </c>
      <c r="C302" s="47">
        <f t="shared" si="42"/>
        <v>-2107309.8953304733</v>
      </c>
      <c r="D302" s="47">
        <f t="shared" si="43"/>
        <v>5410.3086793464608</v>
      </c>
      <c r="E302" s="47">
        <f t="shared" si="38"/>
        <v>0</v>
      </c>
      <c r="F302" s="47">
        <f t="shared" si="39"/>
        <v>5410.3086793464608</v>
      </c>
      <c r="G302" s="47">
        <f t="shared" si="40"/>
        <v>15068.812366277796</v>
      </c>
      <c r="H302" s="47">
        <f t="shared" si="44"/>
        <v>-9658.5036869313353</v>
      </c>
      <c r="I302" s="47">
        <f t="shared" si="41"/>
        <v>-2122378.7076967512</v>
      </c>
    </row>
    <row r="303" spans="1:9" s="52" customFormat="1">
      <c r="A303" s="45">
        <f t="shared" si="36"/>
        <v>286</v>
      </c>
      <c r="B303" s="46">
        <f t="shared" si="37"/>
        <v>51014</v>
      </c>
      <c r="C303" s="47">
        <f t="shared" si="42"/>
        <v>-2122378.7076967512</v>
      </c>
      <c r="D303" s="47">
        <f t="shared" si="43"/>
        <v>5410.3086793464608</v>
      </c>
      <c r="E303" s="47">
        <f t="shared" si="38"/>
        <v>0</v>
      </c>
      <c r="F303" s="47">
        <f t="shared" si="39"/>
        <v>5410.3086793464608</v>
      </c>
      <c r="G303" s="47">
        <f t="shared" si="40"/>
        <v>15137.877756289903</v>
      </c>
      <c r="H303" s="47">
        <f t="shared" si="44"/>
        <v>-9727.5690769434423</v>
      </c>
      <c r="I303" s="47">
        <f t="shared" si="41"/>
        <v>-2137516.5854530409</v>
      </c>
    </row>
    <row r="304" spans="1:9" s="52" customFormat="1">
      <c r="A304" s="45">
        <f t="shared" si="36"/>
        <v>287</v>
      </c>
      <c r="B304" s="46">
        <f t="shared" si="37"/>
        <v>51044</v>
      </c>
      <c r="C304" s="47">
        <f t="shared" si="42"/>
        <v>-2137516.5854530409</v>
      </c>
      <c r="D304" s="47">
        <f t="shared" si="43"/>
        <v>5410.3086793464608</v>
      </c>
      <c r="E304" s="47">
        <f t="shared" si="38"/>
        <v>0</v>
      </c>
      <c r="F304" s="47">
        <f t="shared" si="39"/>
        <v>5410.3086793464608</v>
      </c>
      <c r="G304" s="47">
        <f t="shared" si="40"/>
        <v>15207.259696006231</v>
      </c>
      <c r="H304" s="47">
        <f t="shared" si="44"/>
        <v>-9796.9510166597702</v>
      </c>
      <c r="I304" s="47">
        <f t="shared" si="41"/>
        <v>-2152723.8451490472</v>
      </c>
    </row>
    <row r="305" spans="1:9" s="52" customFormat="1">
      <c r="A305" s="45">
        <f t="shared" si="36"/>
        <v>288</v>
      </c>
      <c r="B305" s="46">
        <f t="shared" si="37"/>
        <v>51075</v>
      </c>
      <c r="C305" s="47">
        <f t="shared" si="42"/>
        <v>-2152723.8451490472</v>
      </c>
      <c r="D305" s="47">
        <f t="shared" si="43"/>
        <v>5410.3086793464608</v>
      </c>
      <c r="E305" s="47">
        <f t="shared" si="38"/>
        <v>0</v>
      </c>
      <c r="F305" s="47">
        <f t="shared" si="39"/>
        <v>5410.3086793464608</v>
      </c>
      <c r="G305" s="47">
        <f t="shared" si="40"/>
        <v>15276.959636279595</v>
      </c>
      <c r="H305" s="47">
        <f t="shared" si="44"/>
        <v>-9866.6509569331338</v>
      </c>
      <c r="I305" s="47">
        <f t="shared" si="41"/>
        <v>-2168000.8047853266</v>
      </c>
    </row>
    <row r="306" spans="1:9" s="52" customFormat="1">
      <c r="A306" s="45">
        <f t="shared" si="36"/>
        <v>289</v>
      </c>
      <c r="B306" s="46">
        <f t="shared" si="37"/>
        <v>51105</v>
      </c>
      <c r="C306" s="47">
        <f t="shared" si="42"/>
        <v>-2168000.8047853266</v>
      </c>
      <c r="D306" s="47">
        <f t="shared" si="43"/>
        <v>5410.3086793464608</v>
      </c>
      <c r="E306" s="47">
        <f t="shared" si="38"/>
        <v>0</v>
      </c>
      <c r="F306" s="47">
        <f t="shared" si="39"/>
        <v>5410.3086793464608</v>
      </c>
      <c r="G306" s="47">
        <f t="shared" si="40"/>
        <v>15346.979034612541</v>
      </c>
      <c r="H306" s="47">
        <f t="shared" si="44"/>
        <v>-9936.6703552660802</v>
      </c>
      <c r="I306" s="47">
        <f t="shared" si="41"/>
        <v>-2183347.783819939</v>
      </c>
    </row>
    <row r="307" spans="1:9" s="52" customFormat="1">
      <c r="A307" s="45">
        <f t="shared" si="36"/>
        <v>290</v>
      </c>
      <c r="B307" s="46">
        <f t="shared" si="37"/>
        <v>51136</v>
      </c>
      <c r="C307" s="47">
        <f t="shared" si="42"/>
        <v>-2183347.783819939</v>
      </c>
      <c r="D307" s="47">
        <f t="shared" si="43"/>
        <v>5410.3086793464608</v>
      </c>
      <c r="E307" s="47">
        <f t="shared" si="38"/>
        <v>0</v>
      </c>
      <c r="F307" s="47">
        <f t="shared" si="39"/>
        <v>5410.3086793464608</v>
      </c>
      <c r="G307" s="47">
        <f t="shared" si="40"/>
        <v>15417.319355187848</v>
      </c>
      <c r="H307" s="47">
        <f t="shared" si="44"/>
        <v>-10007.010675841388</v>
      </c>
      <c r="I307" s="47">
        <f t="shared" si="41"/>
        <v>-2198765.1031751269</v>
      </c>
    </row>
    <row r="308" spans="1:9" s="52" customFormat="1">
      <c r="A308" s="45">
        <f t="shared" si="36"/>
        <v>291</v>
      </c>
      <c r="B308" s="46">
        <f t="shared" si="37"/>
        <v>51167</v>
      </c>
      <c r="C308" s="47">
        <f t="shared" si="42"/>
        <v>-2198765.1031751269</v>
      </c>
      <c r="D308" s="47">
        <f t="shared" si="43"/>
        <v>5410.3086793464608</v>
      </c>
      <c r="E308" s="47">
        <f t="shared" si="38"/>
        <v>0</v>
      </c>
      <c r="F308" s="47">
        <f t="shared" si="39"/>
        <v>5410.3086793464608</v>
      </c>
      <c r="G308" s="47">
        <f t="shared" si="40"/>
        <v>15487.982068899126</v>
      </c>
      <c r="H308" s="47">
        <f t="shared" si="44"/>
        <v>-10077.673389552665</v>
      </c>
      <c r="I308" s="47">
        <f t="shared" si="41"/>
        <v>-2214253.085244026</v>
      </c>
    </row>
    <row r="309" spans="1:9" s="52" customFormat="1">
      <c r="A309" s="45">
        <f t="shared" si="36"/>
        <v>292</v>
      </c>
      <c r="B309" s="46">
        <f t="shared" si="37"/>
        <v>51196</v>
      </c>
      <c r="C309" s="47">
        <f t="shared" si="42"/>
        <v>-2214253.085244026</v>
      </c>
      <c r="D309" s="47">
        <f t="shared" si="43"/>
        <v>5410.3086793464608</v>
      </c>
      <c r="E309" s="47">
        <f t="shared" si="38"/>
        <v>0</v>
      </c>
      <c r="F309" s="47">
        <f t="shared" si="39"/>
        <v>5410.3086793464608</v>
      </c>
      <c r="G309" s="47">
        <f t="shared" si="40"/>
        <v>15558.96865338158</v>
      </c>
      <c r="H309" s="47">
        <f t="shared" si="44"/>
        <v>-10148.659974035119</v>
      </c>
      <c r="I309" s="47">
        <f t="shared" si="41"/>
        <v>-2229812.0538974078</v>
      </c>
    </row>
    <row r="310" spans="1:9" s="52" customFormat="1">
      <c r="A310" s="45">
        <f t="shared" si="36"/>
        <v>293</v>
      </c>
      <c r="B310" s="46">
        <f t="shared" si="37"/>
        <v>51227</v>
      </c>
      <c r="C310" s="47">
        <f t="shared" si="42"/>
        <v>-2229812.0538974078</v>
      </c>
      <c r="D310" s="47">
        <f t="shared" si="43"/>
        <v>5410.3086793464608</v>
      </c>
      <c r="E310" s="47">
        <f t="shared" si="38"/>
        <v>0</v>
      </c>
      <c r="F310" s="47">
        <f t="shared" si="39"/>
        <v>5410.3086793464608</v>
      </c>
      <c r="G310" s="47">
        <f t="shared" si="40"/>
        <v>15630.280593042913</v>
      </c>
      <c r="H310" s="47">
        <f t="shared" si="44"/>
        <v>-10219.971913696452</v>
      </c>
      <c r="I310" s="47">
        <f t="shared" si="41"/>
        <v>-2245442.3344904506</v>
      </c>
    </row>
    <row r="311" spans="1:9" s="52" customFormat="1">
      <c r="A311" s="45">
        <f t="shared" si="36"/>
        <v>294</v>
      </c>
      <c r="B311" s="46">
        <f t="shared" si="37"/>
        <v>51257</v>
      </c>
      <c r="C311" s="47">
        <f t="shared" si="42"/>
        <v>-2245442.3344904506</v>
      </c>
      <c r="D311" s="47">
        <f t="shared" si="43"/>
        <v>5410.3086793464608</v>
      </c>
      <c r="E311" s="47">
        <f t="shared" si="38"/>
        <v>0</v>
      </c>
      <c r="F311" s="47">
        <f t="shared" si="39"/>
        <v>5410.3086793464608</v>
      </c>
      <c r="G311" s="47">
        <f t="shared" si="40"/>
        <v>15701.919379094359</v>
      </c>
      <c r="H311" s="47">
        <f t="shared" si="44"/>
        <v>-10291.610699747898</v>
      </c>
      <c r="I311" s="47">
        <f t="shared" si="41"/>
        <v>-2261144.2538695447</v>
      </c>
    </row>
    <row r="312" spans="1:9" s="52" customFormat="1">
      <c r="A312" s="45">
        <f t="shared" si="36"/>
        <v>295</v>
      </c>
      <c r="B312" s="46">
        <f t="shared" si="37"/>
        <v>51288</v>
      </c>
      <c r="C312" s="47">
        <f t="shared" si="42"/>
        <v>-2261144.2538695447</v>
      </c>
      <c r="D312" s="47">
        <f t="shared" si="43"/>
        <v>5410.3086793464608</v>
      </c>
      <c r="E312" s="47">
        <f t="shared" si="38"/>
        <v>0</v>
      </c>
      <c r="F312" s="47">
        <f t="shared" si="39"/>
        <v>5410.3086793464608</v>
      </c>
      <c r="G312" s="47">
        <f t="shared" si="40"/>
        <v>15773.886509581875</v>
      </c>
      <c r="H312" s="47">
        <f t="shared" si="44"/>
        <v>-10363.577830235414</v>
      </c>
      <c r="I312" s="47">
        <f t="shared" si="41"/>
        <v>-2276918.1403791266</v>
      </c>
    </row>
    <row r="313" spans="1:9" s="52" customFormat="1">
      <c r="A313" s="45">
        <f t="shared" si="36"/>
        <v>296</v>
      </c>
      <c r="B313" s="46">
        <f t="shared" si="37"/>
        <v>51318</v>
      </c>
      <c r="C313" s="47">
        <f t="shared" si="42"/>
        <v>-2276918.1403791266</v>
      </c>
      <c r="D313" s="47">
        <f t="shared" si="43"/>
        <v>5410.3086793464608</v>
      </c>
      <c r="E313" s="47">
        <f t="shared" si="38"/>
        <v>0</v>
      </c>
      <c r="F313" s="47">
        <f t="shared" si="39"/>
        <v>5410.3086793464608</v>
      </c>
      <c r="G313" s="47">
        <f t="shared" si="40"/>
        <v>15846.183489417459</v>
      </c>
      <c r="H313" s="47">
        <f t="shared" si="44"/>
        <v>-10435.874810070998</v>
      </c>
      <c r="I313" s="47">
        <f t="shared" si="41"/>
        <v>-2292764.3238685443</v>
      </c>
    </row>
    <row r="314" spans="1:9" s="52" customFormat="1">
      <c r="A314" s="45">
        <f t="shared" si="36"/>
        <v>297</v>
      </c>
      <c r="B314" s="46">
        <f t="shared" si="37"/>
        <v>51349</v>
      </c>
      <c r="C314" s="47">
        <f t="shared" si="42"/>
        <v>-2292764.3238685443</v>
      </c>
      <c r="D314" s="47">
        <f t="shared" si="43"/>
        <v>5410.3086793464608</v>
      </c>
      <c r="E314" s="47">
        <f t="shared" si="38"/>
        <v>0</v>
      </c>
      <c r="F314" s="47">
        <f t="shared" si="39"/>
        <v>5410.3086793464608</v>
      </c>
      <c r="G314" s="47">
        <f t="shared" si="40"/>
        <v>15918.811830410623</v>
      </c>
      <c r="H314" s="47">
        <f t="shared" si="44"/>
        <v>-10508.503151064162</v>
      </c>
      <c r="I314" s="47">
        <f t="shared" si="41"/>
        <v>-2308683.135698955</v>
      </c>
    </row>
    <row r="315" spans="1:9" s="52" customFormat="1">
      <c r="A315" s="45">
        <f t="shared" si="36"/>
        <v>298</v>
      </c>
      <c r="B315" s="46">
        <f t="shared" si="37"/>
        <v>51380</v>
      </c>
      <c r="C315" s="47">
        <f t="shared" si="42"/>
        <v>-2308683.135698955</v>
      </c>
      <c r="D315" s="47">
        <f t="shared" si="43"/>
        <v>5410.3086793464608</v>
      </c>
      <c r="E315" s="47">
        <f t="shared" si="38"/>
        <v>0</v>
      </c>
      <c r="F315" s="47">
        <f t="shared" si="39"/>
        <v>5410.3086793464608</v>
      </c>
      <c r="G315" s="47">
        <f t="shared" si="40"/>
        <v>15991.773051300004</v>
      </c>
      <c r="H315" s="47">
        <f t="shared" si="44"/>
        <v>-10581.464371953543</v>
      </c>
      <c r="I315" s="47">
        <f t="shared" si="41"/>
        <v>-2324674.9087502551</v>
      </c>
    </row>
    <row r="316" spans="1:9" s="52" customFormat="1">
      <c r="A316" s="45">
        <f t="shared" si="36"/>
        <v>299</v>
      </c>
      <c r="B316" s="46">
        <f t="shared" si="37"/>
        <v>51410</v>
      </c>
      <c r="C316" s="47">
        <f t="shared" si="42"/>
        <v>-2324674.9087502551</v>
      </c>
      <c r="D316" s="47">
        <f t="shared" si="43"/>
        <v>5410.3086793464608</v>
      </c>
      <c r="E316" s="47">
        <f t="shared" si="38"/>
        <v>0</v>
      </c>
      <c r="F316" s="47">
        <f t="shared" si="39"/>
        <v>5410.3086793464608</v>
      </c>
      <c r="G316" s="47">
        <f t="shared" si="40"/>
        <v>16065.06867778513</v>
      </c>
      <c r="H316" s="47">
        <f t="shared" si="44"/>
        <v>-10654.759998438669</v>
      </c>
      <c r="I316" s="47">
        <f t="shared" si="41"/>
        <v>-2340739.9774280405</v>
      </c>
    </row>
    <row r="317" spans="1:9" s="52" customFormat="1">
      <c r="A317" s="45">
        <f t="shared" si="36"/>
        <v>300</v>
      </c>
      <c r="B317" s="46">
        <f t="shared" si="37"/>
        <v>51441</v>
      </c>
      <c r="C317" s="47">
        <f t="shared" si="42"/>
        <v>-2340739.9774280405</v>
      </c>
      <c r="D317" s="47">
        <f t="shared" si="43"/>
        <v>5410.3086793464608</v>
      </c>
      <c r="E317" s="47">
        <f t="shared" si="38"/>
        <v>0</v>
      </c>
      <c r="F317" s="47">
        <f t="shared" si="39"/>
        <v>5410.3086793464608</v>
      </c>
      <c r="G317" s="47">
        <f t="shared" si="40"/>
        <v>16138.700242558314</v>
      </c>
      <c r="H317" s="47">
        <f t="shared" si="44"/>
        <v>-10728.391563211853</v>
      </c>
      <c r="I317" s="47">
        <f t="shared" si="41"/>
        <v>-2356878.677670599</v>
      </c>
    </row>
    <row r="318" spans="1:9" s="52" customFormat="1">
      <c r="A318" s="45">
        <f t="shared" si="36"/>
        <v>301</v>
      </c>
      <c r="B318" s="46">
        <f t="shared" si="37"/>
        <v>51471</v>
      </c>
      <c r="C318" s="47">
        <f t="shared" si="42"/>
        <v>-2356878.677670599</v>
      </c>
      <c r="D318" s="47">
        <f t="shared" si="43"/>
        <v>5410.3086793464608</v>
      </c>
      <c r="E318" s="47">
        <f t="shared" si="38"/>
        <v>0</v>
      </c>
      <c r="F318" s="47">
        <f t="shared" si="39"/>
        <v>5410.3086793464608</v>
      </c>
      <c r="G318" s="47">
        <f t="shared" si="40"/>
        <v>16212.669285336706</v>
      </c>
      <c r="H318" s="47">
        <f t="shared" si="44"/>
        <v>-10802.360605990245</v>
      </c>
      <c r="I318" s="47">
        <f t="shared" si="41"/>
        <v>-2373091.3469559355</v>
      </c>
    </row>
    <row r="319" spans="1:9" s="52" customFormat="1">
      <c r="A319" s="45">
        <f t="shared" si="36"/>
        <v>302</v>
      </c>
      <c r="B319" s="46">
        <f t="shared" si="37"/>
        <v>51502</v>
      </c>
      <c r="C319" s="47">
        <f t="shared" si="42"/>
        <v>-2373091.3469559355</v>
      </c>
      <c r="D319" s="47">
        <f t="shared" si="43"/>
        <v>5410.3086793464608</v>
      </c>
      <c r="E319" s="47">
        <f t="shared" si="38"/>
        <v>0</v>
      </c>
      <c r="F319" s="47">
        <f t="shared" si="39"/>
        <v>5410.3086793464608</v>
      </c>
      <c r="G319" s="47">
        <f t="shared" si="40"/>
        <v>16286.977352894499</v>
      </c>
      <c r="H319" s="47">
        <f t="shared" si="44"/>
        <v>-10876.668673548038</v>
      </c>
      <c r="I319" s="47">
        <f t="shared" si="41"/>
        <v>-2389378.3243088298</v>
      </c>
    </row>
    <row r="320" spans="1:9" s="52" customFormat="1">
      <c r="A320" s="45">
        <f t="shared" si="36"/>
        <v>303</v>
      </c>
      <c r="B320" s="46">
        <f t="shared" si="37"/>
        <v>51533</v>
      </c>
      <c r="C320" s="47">
        <f t="shared" si="42"/>
        <v>-2389378.3243088298</v>
      </c>
      <c r="D320" s="47">
        <f t="shared" si="43"/>
        <v>5410.3086793464608</v>
      </c>
      <c r="E320" s="47">
        <f t="shared" si="38"/>
        <v>0</v>
      </c>
      <c r="F320" s="47">
        <f t="shared" si="39"/>
        <v>5410.3086793464608</v>
      </c>
      <c r="G320" s="47">
        <f t="shared" si="40"/>
        <v>16361.625999095266</v>
      </c>
      <c r="H320" s="47">
        <f t="shared" si="44"/>
        <v>-10951.317319748805</v>
      </c>
      <c r="I320" s="47">
        <f t="shared" si="41"/>
        <v>-2405739.9503079252</v>
      </c>
    </row>
    <row r="321" spans="1:9" s="52" customFormat="1">
      <c r="A321" s="45">
        <f t="shared" si="36"/>
        <v>304</v>
      </c>
      <c r="B321" s="46">
        <f t="shared" si="37"/>
        <v>51561</v>
      </c>
      <c r="C321" s="47">
        <f t="shared" si="42"/>
        <v>-2405739.9503079252</v>
      </c>
      <c r="D321" s="47">
        <f t="shared" si="43"/>
        <v>5410.3086793464608</v>
      </c>
      <c r="E321" s="47">
        <f t="shared" si="38"/>
        <v>0</v>
      </c>
      <c r="F321" s="47">
        <f t="shared" si="39"/>
        <v>5410.3086793464608</v>
      </c>
      <c r="G321" s="47">
        <f t="shared" si="40"/>
        <v>16436.616784924452</v>
      </c>
      <c r="H321" s="47">
        <f t="shared" si="44"/>
        <v>-11026.308105577991</v>
      </c>
      <c r="I321" s="47">
        <f t="shared" si="41"/>
        <v>-2422176.5670928499</v>
      </c>
    </row>
    <row r="322" spans="1:9" s="52" customFormat="1">
      <c r="A322" s="45">
        <f t="shared" si="36"/>
        <v>305</v>
      </c>
      <c r="B322" s="46">
        <f t="shared" si="37"/>
        <v>51592</v>
      </c>
      <c r="C322" s="47">
        <f t="shared" si="42"/>
        <v>-2422176.5670928499</v>
      </c>
      <c r="D322" s="47">
        <f t="shared" si="43"/>
        <v>5410.3086793464608</v>
      </c>
      <c r="E322" s="47">
        <f t="shared" si="38"/>
        <v>0</v>
      </c>
      <c r="F322" s="47">
        <f t="shared" si="39"/>
        <v>5410.3086793464608</v>
      </c>
      <c r="G322" s="47">
        <f t="shared" si="40"/>
        <v>16511.951278522021</v>
      </c>
      <c r="H322" s="47">
        <f t="shared" si="44"/>
        <v>-11101.642599175562</v>
      </c>
      <c r="I322" s="47">
        <f t="shared" si="41"/>
        <v>-2438688.518371372</v>
      </c>
    </row>
    <row r="323" spans="1:9" s="52" customFormat="1">
      <c r="A323" s="45">
        <f t="shared" si="36"/>
        <v>306</v>
      </c>
      <c r="B323" s="46">
        <f t="shared" si="37"/>
        <v>51622</v>
      </c>
      <c r="C323" s="47">
        <f t="shared" si="42"/>
        <v>-2438688.518371372</v>
      </c>
      <c r="D323" s="47">
        <f t="shared" si="43"/>
        <v>5410.3086793464608</v>
      </c>
      <c r="E323" s="47">
        <f t="shared" si="38"/>
        <v>0</v>
      </c>
      <c r="F323" s="47">
        <f t="shared" si="39"/>
        <v>5410.3086793464608</v>
      </c>
      <c r="G323" s="47">
        <f t="shared" si="40"/>
        <v>16587.63105521525</v>
      </c>
      <c r="H323" s="47">
        <f t="shared" si="44"/>
        <v>-11177.322375868789</v>
      </c>
      <c r="I323" s="47">
        <f t="shared" si="41"/>
        <v>-2455276.1494265874</v>
      </c>
    </row>
    <row r="324" spans="1:9" s="52" customFormat="1">
      <c r="A324" s="45">
        <f t="shared" si="36"/>
        <v>307</v>
      </c>
      <c r="B324" s="46">
        <f t="shared" si="37"/>
        <v>51653</v>
      </c>
      <c r="C324" s="47">
        <f t="shared" si="42"/>
        <v>-2455276.1494265874</v>
      </c>
      <c r="D324" s="47">
        <f t="shared" si="43"/>
        <v>5410.3086793464608</v>
      </c>
      <c r="E324" s="47">
        <f t="shared" si="38"/>
        <v>0</v>
      </c>
      <c r="F324" s="47">
        <f t="shared" si="39"/>
        <v>5410.3086793464608</v>
      </c>
      <c r="G324" s="47">
        <f t="shared" si="40"/>
        <v>16663.657697551651</v>
      </c>
      <c r="H324" s="47">
        <f t="shared" si="44"/>
        <v>-11253.349018205192</v>
      </c>
      <c r="I324" s="47">
        <f t="shared" si="41"/>
        <v>-2471939.8071241388</v>
      </c>
    </row>
    <row r="325" spans="1:9" s="52" customFormat="1">
      <c r="A325" s="45">
        <f t="shared" si="36"/>
        <v>308</v>
      </c>
      <c r="B325" s="46">
        <f t="shared" si="37"/>
        <v>51683</v>
      </c>
      <c r="C325" s="47">
        <f t="shared" si="42"/>
        <v>-2471939.8071241388</v>
      </c>
      <c r="D325" s="47">
        <f t="shared" si="43"/>
        <v>5410.3086793464608</v>
      </c>
      <c r="E325" s="47">
        <f t="shared" si="38"/>
        <v>0</v>
      </c>
      <c r="F325" s="47">
        <f t="shared" si="39"/>
        <v>5410.3086793464608</v>
      </c>
      <c r="G325" s="47">
        <f t="shared" si="40"/>
        <v>16740.032795332096</v>
      </c>
      <c r="H325" s="47">
        <f t="shared" si="44"/>
        <v>-11329.724115985637</v>
      </c>
      <c r="I325" s="47">
        <f t="shared" si="41"/>
        <v>-2488679.8399194707</v>
      </c>
    </row>
    <row r="326" spans="1:9" s="52" customFormat="1">
      <c r="A326" s="45">
        <f t="shared" si="36"/>
        <v>309</v>
      </c>
      <c r="B326" s="46">
        <f t="shared" si="37"/>
        <v>51714</v>
      </c>
      <c r="C326" s="47">
        <f t="shared" si="42"/>
        <v>-2488679.8399194707</v>
      </c>
      <c r="D326" s="47">
        <f t="shared" si="43"/>
        <v>5410.3086793464608</v>
      </c>
      <c r="E326" s="47">
        <f t="shared" si="38"/>
        <v>0</v>
      </c>
      <c r="F326" s="47">
        <f t="shared" si="39"/>
        <v>5410.3086793464608</v>
      </c>
      <c r="G326" s="47">
        <f t="shared" si="40"/>
        <v>16816.757945644036</v>
      </c>
      <c r="H326" s="47">
        <f t="shared" si="44"/>
        <v>-11406.449266297575</v>
      </c>
      <c r="I326" s="47">
        <f t="shared" si="41"/>
        <v>-2505496.5978651149</v>
      </c>
    </row>
    <row r="327" spans="1:9" s="52" customFormat="1">
      <c r="A327" s="45">
        <f t="shared" si="36"/>
        <v>310</v>
      </c>
      <c r="B327" s="46">
        <f t="shared" si="37"/>
        <v>51745</v>
      </c>
      <c r="C327" s="47">
        <f t="shared" si="42"/>
        <v>-2505496.5978651149</v>
      </c>
      <c r="D327" s="47">
        <f t="shared" si="43"/>
        <v>5410.3086793464608</v>
      </c>
      <c r="E327" s="47">
        <f t="shared" si="38"/>
        <v>0</v>
      </c>
      <c r="F327" s="47">
        <f t="shared" si="39"/>
        <v>5410.3086793464608</v>
      </c>
      <c r="G327" s="47">
        <f t="shared" si="40"/>
        <v>16893.834752894902</v>
      </c>
      <c r="H327" s="47">
        <f t="shared" si="44"/>
        <v>-11483.526073548443</v>
      </c>
      <c r="I327" s="47">
        <f t="shared" si="41"/>
        <v>-2522390.4326180099</v>
      </c>
    </row>
    <row r="328" spans="1:9" s="52" customFormat="1">
      <c r="A328" s="45">
        <f t="shared" si="36"/>
        <v>311</v>
      </c>
      <c r="B328" s="46">
        <f t="shared" si="37"/>
        <v>51775</v>
      </c>
      <c r="C328" s="47">
        <f t="shared" si="42"/>
        <v>-2522390.4326180099</v>
      </c>
      <c r="D328" s="47">
        <f t="shared" si="43"/>
        <v>5410.3086793464608</v>
      </c>
      <c r="E328" s="47">
        <f t="shared" si="38"/>
        <v>0</v>
      </c>
      <c r="F328" s="47">
        <f t="shared" si="39"/>
        <v>5410.3086793464608</v>
      </c>
      <c r="G328" s="47">
        <f t="shared" si="40"/>
        <v>16971.264828845669</v>
      </c>
      <c r="H328" s="47">
        <f t="shared" si="44"/>
        <v>-11560.95614949921</v>
      </c>
      <c r="I328" s="47">
        <f t="shared" si="41"/>
        <v>-2539361.6974468557</v>
      </c>
    </row>
    <row r="329" spans="1:9" s="52" customFormat="1">
      <c r="A329" s="45">
        <f t="shared" si="36"/>
        <v>312</v>
      </c>
      <c r="B329" s="46">
        <f t="shared" si="37"/>
        <v>51806</v>
      </c>
      <c r="C329" s="47">
        <f t="shared" si="42"/>
        <v>-2539361.6974468557</v>
      </c>
      <c r="D329" s="47">
        <f t="shared" si="43"/>
        <v>5410.3086793464608</v>
      </c>
      <c r="E329" s="47">
        <f t="shared" si="38"/>
        <v>0</v>
      </c>
      <c r="F329" s="47">
        <f t="shared" si="39"/>
        <v>5410.3086793464608</v>
      </c>
      <c r="G329" s="47">
        <f t="shared" si="40"/>
        <v>17049.049792644553</v>
      </c>
      <c r="H329" s="47">
        <f t="shared" si="44"/>
        <v>-11638.741113298091</v>
      </c>
      <c r="I329" s="47">
        <f t="shared" si="41"/>
        <v>-2556410.7472395003</v>
      </c>
    </row>
    <row r="330" spans="1:9" s="52" customFormat="1">
      <c r="A330" s="45">
        <f t="shared" si="36"/>
        <v>313</v>
      </c>
      <c r="B330" s="46">
        <f t="shared" si="37"/>
        <v>51836</v>
      </c>
      <c r="C330" s="47">
        <f t="shared" si="42"/>
        <v>-2556410.7472395003</v>
      </c>
      <c r="D330" s="47">
        <f t="shared" si="43"/>
        <v>5410.3086793464608</v>
      </c>
      <c r="E330" s="47">
        <f t="shared" si="38"/>
        <v>0</v>
      </c>
      <c r="F330" s="47">
        <f t="shared" si="39"/>
        <v>5410.3086793464608</v>
      </c>
      <c r="G330" s="47">
        <f t="shared" si="40"/>
        <v>17127.191270860836</v>
      </c>
      <c r="H330" s="47">
        <f t="shared" si="44"/>
        <v>-11716.882591514375</v>
      </c>
      <c r="I330" s="47">
        <f t="shared" si="41"/>
        <v>-2573537.9385103611</v>
      </c>
    </row>
    <row r="331" spans="1:9" s="52" customFormat="1">
      <c r="A331" s="45">
        <f t="shared" si="36"/>
        <v>314</v>
      </c>
      <c r="B331" s="46">
        <f t="shared" si="37"/>
        <v>51867</v>
      </c>
      <c r="C331" s="47">
        <f t="shared" si="42"/>
        <v>-2573537.9385103611</v>
      </c>
      <c r="D331" s="47">
        <f t="shared" si="43"/>
        <v>5410.3086793464608</v>
      </c>
      <c r="E331" s="47">
        <f t="shared" si="38"/>
        <v>0</v>
      </c>
      <c r="F331" s="47">
        <f t="shared" si="39"/>
        <v>5410.3086793464608</v>
      </c>
      <c r="G331" s="47">
        <f t="shared" si="40"/>
        <v>17205.690897518951</v>
      </c>
      <c r="H331" s="47">
        <f t="shared" si="44"/>
        <v>-11795.382218172488</v>
      </c>
      <c r="I331" s="47">
        <f t="shared" si="41"/>
        <v>-2590743.6294078799</v>
      </c>
    </row>
    <row r="332" spans="1:9" s="52" customFormat="1">
      <c r="A332" s="45">
        <f t="shared" si="36"/>
        <v>315</v>
      </c>
      <c r="B332" s="46">
        <f t="shared" si="37"/>
        <v>51898</v>
      </c>
      <c r="C332" s="47">
        <f t="shared" si="42"/>
        <v>-2590743.6294078799</v>
      </c>
      <c r="D332" s="47">
        <f t="shared" si="43"/>
        <v>5410.3086793464608</v>
      </c>
      <c r="E332" s="47">
        <f t="shared" si="38"/>
        <v>0</v>
      </c>
      <c r="F332" s="47">
        <f t="shared" si="39"/>
        <v>5410.3086793464608</v>
      </c>
      <c r="G332" s="47">
        <f t="shared" si="40"/>
        <v>17284.550314132575</v>
      </c>
      <c r="H332" s="47">
        <f t="shared" si="44"/>
        <v>-11874.241634786116</v>
      </c>
      <c r="I332" s="47">
        <f t="shared" si="41"/>
        <v>-2608028.1797220125</v>
      </c>
    </row>
    <row r="333" spans="1:9" s="52" customFormat="1">
      <c r="A333" s="45">
        <f t="shared" si="36"/>
        <v>316</v>
      </c>
      <c r="B333" s="46">
        <f t="shared" si="37"/>
        <v>51926</v>
      </c>
      <c r="C333" s="47">
        <f t="shared" si="42"/>
        <v>-2608028.1797220125</v>
      </c>
      <c r="D333" s="47">
        <f t="shared" si="43"/>
        <v>5410.3086793464608</v>
      </c>
      <c r="E333" s="47">
        <f t="shared" si="38"/>
        <v>0</v>
      </c>
      <c r="F333" s="47">
        <f t="shared" si="39"/>
        <v>5410.3086793464608</v>
      </c>
      <c r="G333" s="47">
        <f t="shared" si="40"/>
        <v>17363.771169739019</v>
      </c>
      <c r="H333" s="47">
        <f t="shared" si="44"/>
        <v>-11953.462490392558</v>
      </c>
      <c r="I333" s="47">
        <f t="shared" si="41"/>
        <v>-2625391.9508917513</v>
      </c>
    </row>
    <row r="334" spans="1:9" s="52" customFormat="1">
      <c r="A334" s="45">
        <f t="shared" si="36"/>
        <v>317</v>
      </c>
      <c r="B334" s="46">
        <f t="shared" si="37"/>
        <v>51957</v>
      </c>
      <c r="C334" s="47">
        <f t="shared" si="42"/>
        <v>-2625391.9508917513</v>
      </c>
      <c r="D334" s="47">
        <f t="shared" si="43"/>
        <v>5410.3086793464608</v>
      </c>
      <c r="E334" s="47">
        <f t="shared" si="38"/>
        <v>0</v>
      </c>
      <c r="F334" s="47">
        <f t="shared" si="39"/>
        <v>5410.3086793464608</v>
      </c>
      <c r="G334" s="47">
        <f t="shared" si="40"/>
        <v>17443.355120933651</v>
      </c>
      <c r="H334" s="47">
        <f t="shared" si="44"/>
        <v>-12033.046441587192</v>
      </c>
      <c r="I334" s="47">
        <f t="shared" si="41"/>
        <v>-2642835.3060126849</v>
      </c>
    </row>
    <row r="335" spans="1:9" s="52" customFormat="1">
      <c r="A335" s="45">
        <f t="shared" si="36"/>
        <v>318</v>
      </c>
      <c r="B335" s="46">
        <f t="shared" si="37"/>
        <v>51987</v>
      </c>
      <c r="C335" s="47">
        <f t="shared" si="42"/>
        <v>-2642835.3060126849</v>
      </c>
      <c r="D335" s="47">
        <f t="shared" si="43"/>
        <v>5410.3086793464608</v>
      </c>
      <c r="E335" s="47">
        <f t="shared" si="38"/>
        <v>0</v>
      </c>
      <c r="F335" s="47">
        <f t="shared" si="39"/>
        <v>5410.3086793464608</v>
      </c>
      <c r="G335" s="47">
        <f t="shared" si="40"/>
        <v>17523.303831904603</v>
      </c>
      <c r="H335" s="47">
        <f t="shared" si="44"/>
        <v>-12112.99515255814</v>
      </c>
      <c r="I335" s="47">
        <f t="shared" si="41"/>
        <v>-2660358.6098445896</v>
      </c>
    </row>
    <row r="336" spans="1:9" s="52" customFormat="1">
      <c r="A336" s="45">
        <f t="shared" si="36"/>
        <v>319</v>
      </c>
      <c r="B336" s="46">
        <f t="shared" si="37"/>
        <v>52018</v>
      </c>
      <c r="C336" s="47">
        <f t="shared" si="42"/>
        <v>-2660358.6098445896</v>
      </c>
      <c r="D336" s="47">
        <f t="shared" si="43"/>
        <v>5410.3086793464608</v>
      </c>
      <c r="E336" s="47">
        <f t="shared" si="38"/>
        <v>0</v>
      </c>
      <c r="F336" s="47">
        <f t="shared" si="39"/>
        <v>5410.3086793464608</v>
      </c>
      <c r="G336" s="47">
        <f t="shared" si="40"/>
        <v>17603.618974467499</v>
      </c>
      <c r="H336" s="47">
        <f t="shared" si="44"/>
        <v>-12193.310295121037</v>
      </c>
      <c r="I336" s="47">
        <f t="shared" si="41"/>
        <v>-2677962.2288190569</v>
      </c>
    </row>
    <row r="337" spans="1:9" s="52" customFormat="1">
      <c r="A337" s="45">
        <f t="shared" si="36"/>
        <v>320</v>
      </c>
      <c r="B337" s="46">
        <f t="shared" si="37"/>
        <v>52048</v>
      </c>
      <c r="C337" s="47">
        <f t="shared" si="42"/>
        <v>-2677962.2288190569</v>
      </c>
      <c r="D337" s="47">
        <f t="shared" si="43"/>
        <v>5410.3086793464608</v>
      </c>
      <c r="E337" s="47">
        <f t="shared" si="38"/>
        <v>0</v>
      </c>
      <c r="F337" s="47">
        <f t="shared" si="39"/>
        <v>5410.3086793464608</v>
      </c>
      <c r="G337" s="47">
        <f t="shared" si="40"/>
        <v>17684.302228100474</v>
      </c>
      <c r="H337" s="47">
        <f t="shared" si="44"/>
        <v>-12273.993548754011</v>
      </c>
      <c r="I337" s="47">
        <f t="shared" si="41"/>
        <v>-2695646.5310471575</v>
      </c>
    </row>
    <row r="338" spans="1:9" s="52" customFormat="1">
      <c r="A338" s="45">
        <f t="shared" si="36"/>
        <v>321</v>
      </c>
      <c r="B338" s="46">
        <f t="shared" si="37"/>
        <v>52079</v>
      </c>
      <c r="C338" s="47">
        <f t="shared" si="42"/>
        <v>-2695646.5310471575</v>
      </c>
      <c r="D338" s="47">
        <f t="shared" si="43"/>
        <v>5410.3086793464608</v>
      </c>
      <c r="E338" s="47">
        <f t="shared" si="38"/>
        <v>0</v>
      </c>
      <c r="F338" s="47">
        <f t="shared" si="39"/>
        <v>5410.3086793464608</v>
      </c>
      <c r="G338" s="47">
        <f t="shared" si="40"/>
        <v>17765.355279979267</v>
      </c>
      <c r="H338" s="47">
        <f t="shared" si="44"/>
        <v>-12355.046600632806</v>
      </c>
      <c r="I338" s="47">
        <f t="shared" si="41"/>
        <v>-2713411.8863271368</v>
      </c>
    </row>
    <row r="339" spans="1:9" s="52" customFormat="1">
      <c r="A339" s="45">
        <f t="shared" ref="A339:A377" si="45">IF(Values_Entered,A338+1,"")</f>
        <v>322</v>
      </c>
      <c r="B339" s="46">
        <f t="shared" ref="B339:B377" si="46">IF(Pay_Num&lt;&gt;"",DATE(YEAR(B338),MONTH(B338)+1,DAY(B338)),"")</f>
        <v>52110</v>
      </c>
      <c r="C339" s="47">
        <f t="shared" si="42"/>
        <v>-2713411.8863271368</v>
      </c>
      <c r="D339" s="47">
        <f t="shared" si="43"/>
        <v>5410.3086793464608</v>
      </c>
      <c r="E339" s="47">
        <f t="shared" ref="E339:E377" si="47">IF(Pay_Num&lt;&gt;"",Scheduled_Extra_Payments,"")</f>
        <v>0</v>
      </c>
      <c r="F339" s="47">
        <f t="shared" ref="F339:F377" si="48">IF(Pay_Num&lt;&gt;"",Sched_Pay+Extra_Pay,"")</f>
        <v>5410.3086793464608</v>
      </c>
      <c r="G339" s="47">
        <f t="shared" ref="G339:G377" si="49">IF(Pay_Num&lt;&gt;"",Total_Pay-Int,"")</f>
        <v>17846.779825012505</v>
      </c>
      <c r="H339" s="47">
        <f t="shared" si="44"/>
        <v>-12436.471145666044</v>
      </c>
      <c r="I339" s="47">
        <f t="shared" ref="I339:I377" si="50">IF(Pay_Num&lt;&gt;"",Beg_Bal-Princ,"")</f>
        <v>-2731258.6661521494</v>
      </c>
    </row>
    <row r="340" spans="1:9" s="52" customFormat="1">
      <c r="A340" s="45">
        <f t="shared" si="45"/>
        <v>323</v>
      </c>
      <c r="B340" s="46">
        <f t="shared" si="46"/>
        <v>52140</v>
      </c>
      <c r="C340" s="47">
        <f t="shared" ref="C340:C377" si="51">IF(Pay_Num&lt;&gt;"",I339,"")</f>
        <v>-2731258.6661521494</v>
      </c>
      <c r="D340" s="47">
        <f t="shared" ref="D340:D377" si="52">IF(Pay_Num&lt;&gt;"",Scheduled_Monthly_Payment,"")</f>
        <v>5410.3086793464608</v>
      </c>
      <c r="E340" s="47">
        <f t="shared" si="47"/>
        <v>0</v>
      </c>
      <c r="F340" s="47">
        <f t="shared" si="48"/>
        <v>5410.3086793464608</v>
      </c>
      <c r="G340" s="47">
        <f t="shared" si="49"/>
        <v>17928.577565877145</v>
      </c>
      <c r="H340" s="47">
        <f t="shared" ref="H340:H377" si="53">IF(Pay_Num&lt;&gt;"",Beg_Bal*Interest_Rate/12,"")</f>
        <v>-12518.268886530685</v>
      </c>
      <c r="I340" s="47">
        <f t="shared" si="50"/>
        <v>-2749187.2437180267</v>
      </c>
    </row>
    <row r="341" spans="1:9" s="52" customFormat="1">
      <c r="A341" s="45">
        <f t="shared" si="45"/>
        <v>324</v>
      </c>
      <c r="B341" s="46">
        <f t="shared" si="46"/>
        <v>52171</v>
      </c>
      <c r="C341" s="47">
        <f t="shared" si="51"/>
        <v>-2749187.2437180267</v>
      </c>
      <c r="D341" s="47">
        <f t="shared" si="52"/>
        <v>5410.3086793464608</v>
      </c>
      <c r="E341" s="47">
        <f t="shared" si="47"/>
        <v>0</v>
      </c>
      <c r="F341" s="47">
        <f t="shared" si="48"/>
        <v>5410.3086793464608</v>
      </c>
      <c r="G341" s="47">
        <f t="shared" si="49"/>
        <v>18010.750213054082</v>
      </c>
      <c r="H341" s="47">
        <f t="shared" si="53"/>
        <v>-12600.441533707623</v>
      </c>
      <c r="I341" s="47">
        <f t="shared" si="50"/>
        <v>-2767197.9939310807</v>
      </c>
    </row>
    <row r="342" spans="1:9" s="52" customFormat="1">
      <c r="A342" s="45">
        <f t="shared" si="45"/>
        <v>325</v>
      </c>
      <c r="B342" s="46">
        <f t="shared" si="46"/>
        <v>52201</v>
      </c>
      <c r="C342" s="47">
        <f t="shared" si="51"/>
        <v>-2767197.9939310807</v>
      </c>
      <c r="D342" s="47">
        <f t="shared" si="52"/>
        <v>5410.3086793464608</v>
      </c>
      <c r="E342" s="47">
        <f t="shared" si="47"/>
        <v>0</v>
      </c>
      <c r="F342" s="47">
        <f t="shared" si="48"/>
        <v>5410.3086793464608</v>
      </c>
      <c r="G342" s="47">
        <f t="shared" si="49"/>
        <v>18093.299484863914</v>
      </c>
      <c r="H342" s="47">
        <f t="shared" si="53"/>
        <v>-12682.990805517453</v>
      </c>
      <c r="I342" s="47">
        <f t="shared" si="50"/>
        <v>-2785291.2934159446</v>
      </c>
    </row>
    <row r="343" spans="1:9" s="52" customFormat="1">
      <c r="A343" s="45">
        <f t="shared" si="45"/>
        <v>326</v>
      </c>
      <c r="B343" s="46">
        <f t="shared" si="46"/>
        <v>52232</v>
      </c>
      <c r="C343" s="47">
        <f t="shared" si="51"/>
        <v>-2785291.2934159446</v>
      </c>
      <c r="D343" s="47">
        <f t="shared" si="52"/>
        <v>5410.3086793464608</v>
      </c>
      <c r="E343" s="47">
        <f t="shared" si="47"/>
        <v>0</v>
      </c>
      <c r="F343" s="47">
        <f t="shared" si="48"/>
        <v>5410.3086793464608</v>
      </c>
      <c r="G343" s="47">
        <f t="shared" si="49"/>
        <v>18176.227107502877</v>
      </c>
      <c r="H343" s="47">
        <f t="shared" si="53"/>
        <v>-12765.918428156414</v>
      </c>
      <c r="I343" s="47">
        <f t="shared" si="50"/>
        <v>-2803467.5205234475</v>
      </c>
    </row>
    <row r="344" spans="1:9" s="52" customFormat="1">
      <c r="A344" s="45">
        <f t="shared" si="45"/>
        <v>327</v>
      </c>
      <c r="B344" s="46">
        <f t="shared" si="46"/>
        <v>52263</v>
      </c>
      <c r="C344" s="47">
        <f t="shared" si="51"/>
        <v>-2803467.5205234475</v>
      </c>
      <c r="D344" s="47">
        <f t="shared" si="52"/>
        <v>5410.3086793464608</v>
      </c>
      <c r="E344" s="47">
        <f t="shared" si="47"/>
        <v>0</v>
      </c>
      <c r="F344" s="47">
        <f t="shared" si="48"/>
        <v>5410.3086793464608</v>
      </c>
      <c r="G344" s="47">
        <f t="shared" si="49"/>
        <v>18259.534815078929</v>
      </c>
      <c r="H344" s="47">
        <f t="shared" si="53"/>
        <v>-12849.226135732468</v>
      </c>
      <c r="I344" s="47">
        <f t="shared" si="50"/>
        <v>-2821727.0553385266</v>
      </c>
    </row>
    <row r="345" spans="1:9" s="52" customFormat="1">
      <c r="A345" s="45">
        <f t="shared" si="45"/>
        <v>328</v>
      </c>
      <c r="B345" s="46">
        <f t="shared" si="46"/>
        <v>52291</v>
      </c>
      <c r="C345" s="47">
        <f t="shared" si="51"/>
        <v>-2821727.0553385266</v>
      </c>
      <c r="D345" s="47">
        <f t="shared" si="52"/>
        <v>5410.3086793464608</v>
      </c>
      <c r="E345" s="47">
        <f t="shared" si="47"/>
        <v>0</v>
      </c>
      <c r="F345" s="47">
        <f t="shared" si="48"/>
        <v>5410.3086793464608</v>
      </c>
      <c r="G345" s="47">
        <f t="shared" si="49"/>
        <v>18343.224349648044</v>
      </c>
      <c r="H345" s="47">
        <f t="shared" si="53"/>
        <v>-12932.915670301581</v>
      </c>
      <c r="I345" s="47">
        <f t="shared" si="50"/>
        <v>-2840070.2796881748</v>
      </c>
    </row>
    <row r="346" spans="1:9" s="52" customFormat="1">
      <c r="A346" s="45">
        <f t="shared" si="45"/>
        <v>329</v>
      </c>
      <c r="B346" s="46">
        <f t="shared" si="46"/>
        <v>52322</v>
      </c>
      <c r="C346" s="47">
        <f t="shared" si="51"/>
        <v>-2840070.2796881748</v>
      </c>
      <c r="D346" s="47">
        <f t="shared" si="52"/>
        <v>5410.3086793464608</v>
      </c>
      <c r="E346" s="47">
        <f t="shared" si="47"/>
        <v>0</v>
      </c>
      <c r="F346" s="47">
        <f t="shared" si="48"/>
        <v>5410.3086793464608</v>
      </c>
      <c r="G346" s="47">
        <f t="shared" si="49"/>
        <v>18427.297461250593</v>
      </c>
      <c r="H346" s="47">
        <f t="shared" si="53"/>
        <v>-13016.988781904134</v>
      </c>
      <c r="I346" s="47">
        <f t="shared" si="50"/>
        <v>-2858497.5771494256</v>
      </c>
    </row>
    <row r="347" spans="1:9" s="52" customFormat="1">
      <c r="A347" s="45">
        <f t="shared" si="45"/>
        <v>330</v>
      </c>
      <c r="B347" s="46">
        <f t="shared" si="46"/>
        <v>52352</v>
      </c>
      <c r="C347" s="47">
        <f t="shared" si="51"/>
        <v>-2858497.5771494256</v>
      </c>
      <c r="D347" s="47">
        <f t="shared" si="52"/>
        <v>5410.3086793464608</v>
      </c>
      <c r="E347" s="47">
        <f t="shared" si="47"/>
        <v>0</v>
      </c>
      <c r="F347" s="47">
        <f t="shared" si="48"/>
        <v>5410.3086793464608</v>
      </c>
      <c r="G347" s="47">
        <f t="shared" si="49"/>
        <v>18511.755907947998</v>
      </c>
      <c r="H347" s="47">
        <f t="shared" si="53"/>
        <v>-13101.447228601535</v>
      </c>
      <c r="I347" s="47">
        <f t="shared" si="50"/>
        <v>-2877009.3330573738</v>
      </c>
    </row>
    <row r="348" spans="1:9" s="52" customFormat="1">
      <c r="A348" s="45">
        <f t="shared" si="45"/>
        <v>331</v>
      </c>
      <c r="B348" s="46">
        <f t="shared" si="46"/>
        <v>52383</v>
      </c>
      <c r="C348" s="47">
        <f t="shared" si="51"/>
        <v>-2877009.3330573738</v>
      </c>
      <c r="D348" s="47">
        <f t="shared" si="52"/>
        <v>5410.3086793464608</v>
      </c>
      <c r="E348" s="47">
        <f t="shared" si="47"/>
        <v>0</v>
      </c>
      <c r="F348" s="47">
        <f t="shared" si="48"/>
        <v>5410.3086793464608</v>
      </c>
      <c r="G348" s="47">
        <f t="shared" si="49"/>
        <v>18596.601455859425</v>
      </c>
      <c r="H348" s="47">
        <f t="shared" si="53"/>
        <v>-13186.292776512964</v>
      </c>
      <c r="I348" s="47">
        <f t="shared" si="50"/>
        <v>-2895605.9345132331</v>
      </c>
    </row>
    <row r="349" spans="1:9" s="52" customFormat="1">
      <c r="A349" s="45">
        <f t="shared" si="45"/>
        <v>332</v>
      </c>
      <c r="B349" s="46">
        <f t="shared" si="46"/>
        <v>52413</v>
      </c>
      <c r="C349" s="47">
        <f t="shared" si="51"/>
        <v>-2895605.9345132331</v>
      </c>
      <c r="D349" s="47">
        <f t="shared" si="52"/>
        <v>5410.3086793464608</v>
      </c>
      <c r="E349" s="47">
        <f t="shared" si="47"/>
        <v>0</v>
      </c>
      <c r="F349" s="47">
        <f t="shared" si="48"/>
        <v>5410.3086793464608</v>
      </c>
      <c r="G349" s="47">
        <f t="shared" si="49"/>
        <v>18681.835879198778</v>
      </c>
      <c r="H349" s="47">
        <f t="shared" si="53"/>
        <v>-13271.527199852319</v>
      </c>
      <c r="I349" s="47">
        <f t="shared" si="50"/>
        <v>-2914287.7703924319</v>
      </c>
    </row>
    <row r="350" spans="1:9" s="52" customFormat="1">
      <c r="A350" s="45">
        <f t="shared" si="45"/>
        <v>333</v>
      </c>
      <c r="B350" s="46">
        <f t="shared" si="46"/>
        <v>52444</v>
      </c>
      <c r="C350" s="47">
        <f t="shared" si="51"/>
        <v>-2914287.7703924319</v>
      </c>
      <c r="D350" s="47">
        <f t="shared" si="52"/>
        <v>5410.3086793464608</v>
      </c>
      <c r="E350" s="47">
        <f t="shared" si="47"/>
        <v>0</v>
      </c>
      <c r="F350" s="47">
        <f t="shared" si="48"/>
        <v>5410.3086793464608</v>
      </c>
      <c r="G350" s="47">
        <f t="shared" si="49"/>
        <v>18767.460960311771</v>
      </c>
      <c r="H350" s="47">
        <f t="shared" si="53"/>
        <v>-13357.152280965312</v>
      </c>
      <c r="I350" s="47">
        <f t="shared" si="50"/>
        <v>-2933055.2313527437</v>
      </c>
    </row>
    <row r="351" spans="1:9" s="52" customFormat="1">
      <c r="A351" s="45">
        <f t="shared" si="45"/>
        <v>334</v>
      </c>
      <c r="B351" s="46">
        <f t="shared" si="46"/>
        <v>52475</v>
      </c>
      <c r="C351" s="47">
        <f t="shared" si="51"/>
        <v>-2933055.2313527437</v>
      </c>
      <c r="D351" s="47">
        <f t="shared" si="52"/>
        <v>5410.3086793464608</v>
      </c>
      <c r="E351" s="47">
        <f t="shared" si="47"/>
        <v>0</v>
      </c>
      <c r="F351" s="47">
        <f t="shared" si="48"/>
        <v>5410.3086793464608</v>
      </c>
      <c r="G351" s="47">
        <f t="shared" si="49"/>
        <v>18853.478489713205</v>
      </c>
      <c r="H351" s="47">
        <f t="shared" si="53"/>
        <v>-13443.169810366742</v>
      </c>
      <c r="I351" s="47">
        <f t="shared" si="50"/>
        <v>-2951908.709842457</v>
      </c>
    </row>
    <row r="352" spans="1:9" s="52" customFormat="1">
      <c r="A352" s="45">
        <f t="shared" si="45"/>
        <v>335</v>
      </c>
      <c r="B352" s="46">
        <f t="shared" si="46"/>
        <v>52505</v>
      </c>
      <c r="C352" s="47">
        <f t="shared" si="51"/>
        <v>-2951908.709842457</v>
      </c>
      <c r="D352" s="47">
        <f t="shared" si="52"/>
        <v>5410.3086793464608</v>
      </c>
      <c r="E352" s="47">
        <f t="shared" si="47"/>
        <v>0</v>
      </c>
      <c r="F352" s="47">
        <f t="shared" si="48"/>
        <v>5410.3086793464608</v>
      </c>
      <c r="G352" s="47">
        <f t="shared" si="49"/>
        <v>18939.890266124392</v>
      </c>
      <c r="H352" s="47">
        <f t="shared" si="53"/>
        <v>-13529.581586777929</v>
      </c>
      <c r="I352" s="47">
        <f t="shared" si="50"/>
        <v>-2970848.6001085816</v>
      </c>
    </row>
    <row r="353" spans="1:9" s="52" customFormat="1">
      <c r="A353" s="45">
        <f t="shared" si="45"/>
        <v>336</v>
      </c>
      <c r="B353" s="46">
        <f t="shared" si="46"/>
        <v>52536</v>
      </c>
      <c r="C353" s="47">
        <f t="shared" si="51"/>
        <v>-2970848.6001085816</v>
      </c>
      <c r="D353" s="47">
        <f t="shared" si="52"/>
        <v>5410.3086793464608</v>
      </c>
      <c r="E353" s="47">
        <f t="shared" si="47"/>
        <v>0</v>
      </c>
      <c r="F353" s="47">
        <f t="shared" si="48"/>
        <v>5410.3086793464608</v>
      </c>
      <c r="G353" s="47">
        <f t="shared" si="49"/>
        <v>19026.698096510794</v>
      </c>
      <c r="H353" s="47">
        <f t="shared" si="53"/>
        <v>-13616.389417164333</v>
      </c>
      <c r="I353" s="47">
        <f t="shared" si="50"/>
        <v>-2989875.2982050925</v>
      </c>
    </row>
    <row r="354" spans="1:9" s="52" customFormat="1">
      <c r="A354" s="45">
        <f t="shared" si="45"/>
        <v>337</v>
      </c>
      <c r="B354" s="46">
        <f t="shared" si="46"/>
        <v>52566</v>
      </c>
      <c r="C354" s="47">
        <f t="shared" si="51"/>
        <v>-2989875.2982050925</v>
      </c>
      <c r="D354" s="47">
        <f t="shared" si="52"/>
        <v>5410.3086793464608</v>
      </c>
      <c r="E354" s="47">
        <f t="shared" si="47"/>
        <v>0</v>
      </c>
      <c r="F354" s="47">
        <f t="shared" si="48"/>
        <v>5410.3086793464608</v>
      </c>
      <c r="G354" s="47">
        <f t="shared" si="49"/>
        <v>19113.903796119805</v>
      </c>
      <c r="H354" s="47">
        <f t="shared" si="53"/>
        <v>-13703.595116773342</v>
      </c>
      <c r="I354" s="47">
        <f t="shared" si="50"/>
        <v>-3008989.2020012122</v>
      </c>
    </row>
    <row r="355" spans="1:9" s="52" customFormat="1">
      <c r="A355" s="45">
        <f t="shared" si="45"/>
        <v>338</v>
      </c>
      <c r="B355" s="46">
        <f t="shared" si="46"/>
        <v>52597</v>
      </c>
      <c r="C355" s="47">
        <f t="shared" si="51"/>
        <v>-3008989.2020012122</v>
      </c>
      <c r="D355" s="47">
        <f t="shared" si="52"/>
        <v>5410.3086793464608</v>
      </c>
      <c r="E355" s="47">
        <f t="shared" si="47"/>
        <v>0</v>
      </c>
      <c r="F355" s="47">
        <f t="shared" si="48"/>
        <v>5410.3086793464608</v>
      </c>
      <c r="G355" s="47">
        <f t="shared" si="49"/>
        <v>19201.509188518685</v>
      </c>
      <c r="H355" s="47">
        <f t="shared" si="53"/>
        <v>-13791.200509172222</v>
      </c>
      <c r="I355" s="47">
        <f t="shared" si="50"/>
        <v>-3028190.711189731</v>
      </c>
    </row>
    <row r="356" spans="1:9" s="52" customFormat="1">
      <c r="A356" s="45">
        <f t="shared" si="45"/>
        <v>339</v>
      </c>
      <c r="B356" s="46">
        <f t="shared" si="46"/>
        <v>52628</v>
      </c>
      <c r="C356" s="47">
        <f t="shared" si="51"/>
        <v>-3028190.711189731</v>
      </c>
      <c r="D356" s="47">
        <f t="shared" si="52"/>
        <v>5410.3086793464608</v>
      </c>
      <c r="E356" s="47">
        <f t="shared" si="47"/>
        <v>0</v>
      </c>
      <c r="F356" s="47">
        <f t="shared" si="48"/>
        <v>5410.3086793464608</v>
      </c>
      <c r="G356" s="47">
        <f t="shared" si="49"/>
        <v>19289.516105632727</v>
      </c>
      <c r="H356" s="47">
        <f t="shared" si="53"/>
        <v>-13879.207426286266</v>
      </c>
      <c r="I356" s="47">
        <f t="shared" si="50"/>
        <v>-3047480.2272953638</v>
      </c>
    </row>
    <row r="357" spans="1:9" s="52" customFormat="1">
      <c r="A357" s="45">
        <f t="shared" si="45"/>
        <v>340</v>
      </c>
      <c r="B357" s="46">
        <f t="shared" si="46"/>
        <v>52657</v>
      </c>
      <c r="C357" s="47">
        <f t="shared" si="51"/>
        <v>-3047480.2272953638</v>
      </c>
      <c r="D357" s="47">
        <f t="shared" si="52"/>
        <v>5410.3086793464608</v>
      </c>
      <c r="E357" s="47">
        <f t="shared" si="47"/>
        <v>0</v>
      </c>
      <c r="F357" s="47">
        <f t="shared" si="48"/>
        <v>5410.3086793464608</v>
      </c>
      <c r="G357" s="47">
        <f t="shared" si="49"/>
        <v>19377.926387783547</v>
      </c>
      <c r="H357" s="47">
        <f t="shared" si="53"/>
        <v>-13967.617708437085</v>
      </c>
      <c r="I357" s="47">
        <f t="shared" si="50"/>
        <v>-3066858.1536831474</v>
      </c>
    </row>
    <row r="358" spans="1:9" s="52" customFormat="1">
      <c r="A358" s="45">
        <f t="shared" si="45"/>
        <v>341</v>
      </c>
      <c r="B358" s="46">
        <f t="shared" si="46"/>
        <v>52688</v>
      </c>
      <c r="C358" s="47">
        <f t="shared" si="51"/>
        <v>-3066858.1536831474</v>
      </c>
      <c r="D358" s="47">
        <f t="shared" si="52"/>
        <v>5410.3086793464608</v>
      </c>
      <c r="E358" s="47">
        <f t="shared" si="47"/>
        <v>0</v>
      </c>
      <c r="F358" s="47">
        <f t="shared" si="48"/>
        <v>5410.3086793464608</v>
      </c>
      <c r="G358" s="47">
        <f t="shared" si="49"/>
        <v>19466.741883727555</v>
      </c>
      <c r="H358" s="47">
        <f t="shared" si="53"/>
        <v>-14056.433204381092</v>
      </c>
      <c r="I358" s="47">
        <f t="shared" si="50"/>
        <v>-3086324.8955668751</v>
      </c>
    </row>
    <row r="359" spans="1:9" s="52" customFormat="1">
      <c r="A359" s="45">
        <f t="shared" si="45"/>
        <v>342</v>
      </c>
      <c r="B359" s="46">
        <f t="shared" si="46"/>
        <v>52718</v>
      </c>
      <c r="C359" s="47">
        <f t="shared" si="51"/>
        <v>-3086324.8955668751</v>
      </c>
      <c r="D359" s="47">
        <f t="shared" si="52"/>
        <v>5410.3086793464608</v>
      </c>
      <c r="E359" s="47">
        <f t="shared" si="47"/>
        <v>0</v>
      </c>
      <c r="F359" s="47">
        <f t="shared" si="48"/>
        <v>5410.3086793464608</v>
      </c>
      <c r="G359" s="47">
        <f t="shared" si="49"/>
        <v>19555.964450694635</v>
      </c>
      <c r="H359" s="47">
        <f t="shared" si="53"/>
        <v>-14145.655771348176</v>
      </c>
      <c r="I359" s="47">
        <f t="shared" si="50"/>
        <v>-3105880.8600175697</v>
      </c>
    </row>
    <row r="360" spans="1:9" s="52" customFormat="1">
      <c r="A360" s="45">
        <f t="shared" si="45"/>
        <v>343</v>
      </c>
      <c r="B360" s="46">
        <f t="shared" si="46"/>
        <v>52749</v>
      </c>
      <c r="C360" s="47">
        <f t="shared" si="51"/>
        <v>-3105880.8600175697</v>
      </c>
      <c r="D360" s="47">
        <f t="shared" si="52"/>
        <v>5410.3086793464608</v>
      </c>
      <c r="E360" s="47">
        <f t="shared" si="47"/>
        <v>0</v>
      </c>
      <c r="F360" s="47">
        <f t="shared" si="48"/>
        <v>5410.3086793464608</v>
      </c>
      <c r="G360" s="47">
        <f t="shared" si="49"/>
        <v>19645.595954426986</v>
      </c>
      <c r="H360" s="47">
        <f t="shared" si="53"/>
        <v>-14235.287275080527</v>
      </c>
      <c r="I360" s="47">
        <f t="shared" si="50"/>
        <v>-3125526.4559719968</v>
      </c>
    </row>
    <row r="361" spans="1:9" s="52" customFormat="1">
      <c r="A361" s="45">
        <f t="shared" si="45"/>
        <v>344</v>
      </c>
      <c r="B361" s="46">
        <f t="shared" si="46"/>
        <v>52779</v>
      </c>
      <c r="C361" s="47">
        <f t="shared" si="51"/>
        <v>-3125526.4559719968</v>
      </c>
      <c r="D361" s="47">
        <f t="shared" si="52"/>
        <v>5410.3086793464608</v>
      </c>
      <c r="E361" s="47">
        <f t="shared" si="47"/>
        <v>0</v>
      </c>
      <c r="F361" s="47">
        <f t="shared" si="48"/>
        <v>5410.3086793464608</v>
      </c>
      <c r="G361" s="47">
        <f t="shared" si="49"/>
        <v>19735.638269218114</v>
      </c>
      <c r="H361" s="47">
        <f t="shared" si="53"/>
        <v>-14325.329589871651</v>
      </c>
      <c r="I361" s="47">
        <f t="shared" si="50"/>
        <v>-3145262.0942412149</v>
      </c>
    </row>
    <row r="362" spans="1:9" s="52" customFormat="1">
      <c r="A362" s="45">
        <f t="shared" si="45"/>
        <v>345</v>
      </c>
      <c r="B362" s="46">
        <f t="shared" si="46"/>
        <v>52810</v>
      </c>
      <c r="C362" s="47">
        <f t="shared" si="51"/>
        <v>-3145262.0942412149</v>
      </c>
      <c r="D362" s="47">
        <f t="shared" si="52"/>
        <v>5410.3086793464608</v>
      </c>
      <c r="E362" s="47">
        <f t="shared" si="47"/>
        <v>0</v>
      </c>
      <c r="F362" s="47">
        <f t="shared" si="48"/>
        <v>5410.3086793464608</v>
      </c>
      <c r="G362" s="47">
        <f t="shared" si="49"/>
        <v>19826.09327795203</v>
      </c>
      <c r="H362" s="47">
        <f t="shared" si="53"/>
        <v>-14415.784598605569</v>
      </c>
      <c r="I362" s="47">
        <f t="shared" si="50"/>
        <v>-3165088.1875191671</v>
      </c>
    </row>
    <row r="363" spans="1:9" s="52" customFormat="1">
      <c r="A363" s="45">
        <f t="shared" si="45"/>
        <v>346</v>
      </c>
      <c r="B363" s="46">
        <f t="shared" si="46"/>
        <v>52841</v>
      </c>
      <c r="C363" s="47">
        <f t="shared" si="51"/>
        <v>-3165088.1875191671</v>
      </c>
      <c r="D363" s="47">
        <f t="shared" si="52"/>
        <v>5410.3086793464608</v>
      </c>
      <c r="E363" s="47">
        <f t="shared" si="47"/>
        <v>0</v>
      </c>
      <c r="F363" s="47">
        <f t="shared" si="48"/>
        <v>5410.3086793464608</v>
      </c>
      <c r="G363" s="47">
        <f t="shared" si="49"/>
        <v>19916.962872142642</v>
      </c>
      <c r="H363" s="47">
        <f t="shared" si="53"/>
        <v>-14506.654192796183</v>
      </c>
      <c r="I363" s="47">
        <f t="shared" si="50"/>
        <v>-3185005.1503913095</v>
      </c>
    </row>
    <row r="364" spans="1:9" s="52" customFormat="1">
      <c r="A364" s="45">
        <f t="shared" si="45"/>
        <v>347</v>
      </c>
      <c r="B364" s="46">
        <f t="shared" si="46"/>
        <v>52871</v>
      </c>
      <c r="C364" s="47">
        <f t="shared" si="51"/>
        <v>-3185005.1503913095</v>
      </c>
      <c r="D364" s="47">
        <f t="shared" si="52"/>
        <v>5410.3086793464608</v>
      </c>
      <c r="E364" s="47">
        <f t="shared" si="47"/>
        <v>0</v>
      </c>
      <c r="F364" s="47">
        <f t="shared" si="48"/>
        <v>5410.3086793464608</v>
      </c>
      <c r="G364" s="47">
        <f t="shared" si="49"/>
        <v>20008.248951973299</v>
      </c>
      <c r="H364" s="47">
        <f t="shared" si="53"/>
        <v>-14597.940272626836</v>
      </c>
      <c r="I364" s="47">
        <f t="shared" si="50"/>
        <v>-3205013.3993432829</v>
      </c>
    </row>
    <row r="365" spans="1:9" s="52" customFormat="1">
      <c r="A365" s="45">
        <f t="shared" si="45"/>
        <v>348</v>
      </c>
      <c r="B365" s="46">
        <f t="shared" si="46"/>
        <v>52902</v>
      </c>
      <c r="C365" s="47">
        <f t="shared" si="51"/>
        <v>-3205013.3993432829</v>
      </c>
      <c r="D365" s="47">
        <f t="shared" si="52"/>
        <v>5410.3086793464608</v>
      </c>
      <c r="E365" s="47">
        <f t="shared" si="47"/>
        <v>0</v>
      </c>
      <c r="F365" s="47">
        <f t="shared" si="48"/>
        <v>5410.3086793464608</v>
      </c>
      <c r="G365" s="47">
        <f t="shared" si="49"/>
        <v>20099.953426336506</v>
      </c>
      <c r="H365" s="47">
        <f t="shared" si="53"/>
        <v>-14689.644746990047</v>
      </c>
      <c r="I365" s="47">
        <f t="shared" si="50"/>
        <v>-3225113.3527696193</v>
      </c>
    </row>
    <row r="366" spans="1:9" s="52" customFormat="1">
      <c r="A366" s="45">
        <f t="shared" si="45"/>
        <v>349</v>
      </c>
      <c r="B366" s="46">
        <f t="shared" si="46"/>
        <v>52932</v>
      </c>
      <c r="C366" s="47">
        <f t="shared" si="51"/>
        <v>-3225113.3527696193</v>
      </c>
      <c r="D366" s="47">
        <f t="shared" si="52"/>
        <v>5410.3086793464608</v>
      </c>
      <c r="E366" s="47">
        <f t="shared" si="47"/>
        <v>0</v>
      </c>
      <c r="F366" s="47">
        <f t="shared" si="48"/>
        <v>5410.3086793464608</v>
      </c>
      <c r="G366" s="47">
        <f t="shared" si="49"/>
        <v>20192.078212873879</v>
      </c>
      <c r="H366" s="47">
        <f t="shared" si="53"/>
        <v>-14781.76953352742</v>
      </c>
      <c r="I366" s="47">
        <f t="shared" si="50"/>
        <v>-3245305.4309824933</v>
      </c>
    </row>
    <row r="367" spans="1:9" s="52" customFormat="1">
      <c r="A367" s="45">
        <f t="shared" si="45"/>
        <v>350</v>
      </c>
      <c r="B367" s="46">
        <f t="shared" si="46"/>
        <v>52963</v>
      </c>
      <c r="C367" s="47">
        <f t="shared" si="51"/>
        <v>-3245305.4309824933</v>
      </c>
      <c r="D367" s="47">
        <f t="shared" si="52"/>
        <v>5410.3086793464608</v>
      </c>
      <c r="E367" s="47">
        <f t="shared" si="47"/>
        <v>0</v>
      </c>
      <c r="F367" s="47">
        <f t="shared" si="48"/>
        <v>5410.3086793464608</v>
      </c>
      <c r="G367" s="47">
        <f t="shared" si="49"/>
        <v>20284.625238016219</v>
      </c>
      <c r="H367" s="47">
        <f t="shared" si="53"/>
        <v>-14874.31655866976</v>
      </c>
      <c r="I367" s="47">
        <f t="shared" si="50"/>
        <v>-3265590.0562205096</v>
      </c>
    </row>
    <row r="368" spans="1:9" s="52" customFormat="1">
      <c r="A368" s="45">
        <f t="shared" si="45"/>
        <v>351</v>
      </c>
      <c r="B368" s="46">
        <f t="shared" si="46"/>
        <v>52994</v>
      </c>
      <c r="C368" s="47">
        <f t="shared" si="51"/>
        <v>-3265590.0562205096</v>
      </c>
      <c r="D368" s="47">
        <f t="shared" si="52"/>
        <v>5410.3086793464608</v>
      </c>
      <c r="E368" s="47">
        <f t="shared" si="47"/>
        <v>0</v>
      </c>
      <c r="F368" s="47">
        <f t="shared" si="48"/>
        <v>5410.3086793464608</v>
      </c>
      <c r="G368" s="47">
        <f t="shared" si="49"/>
        <v>20377.5964370238</v>
      </c>
      <c r="H368" s="47">
        <f t="shared" si="53"/>
        <v>-14967.287757677337</v>
      </c>
      <c r="I368" s="47">
        <f t="shared" si="50"/>
        <v>-3285967.6526575335</v>
      </c>
    </row>
    <row r="369" spans="1:9" s="52" customFormat="1">
      <c r="A369" s="45">
        <f t="shared" si="45"/>
        <v>352</v>
      </c>
      <c r="B369" s="46">
        <f t="shared" si="46"/>
        <v>53022</v>
      </c>
      <c r="C369" s="47">
        <f t="shared" si="51"/>
        <v>-3285967.6526575335</v>
      </c>
      <c r="D369" s="47">
        <f t="shared" si="52"/>
        <v>5410.3086793464608</v>
      </c>
      <c r="E369" s="47">
        <f t="shared" si="47"/>
        <v>0</v>
      </c>
      <c r="F369" s="47">
        <f t="shared" si="48"/>
        <v>5410.3086793464608</v>
      </c>
      <c r="G369" s="47">
        <f t="shared" si="49"/>
        <v>20470.993754026822</v>
      </c>
      <c r="H369" s="47">
        <f t="shared" si="53"/>
        <v>-15060.685074680361</v>
      </c>
      <c r="I369" s="47">
        <f t="shared" si="50"/>
        <v>-3306438.6464115605</v>
      </c>
    </row>
    <row r="370" spans="1:9" s="52" customFormat="1">
      <c r="A370" s="45">
        <f t="shared" si="45"/>
        <v>353</v>
      </c>
      <c r="B370" s="46">
        <f t="shared" si="46"/>
        <v>53053</v>
      </c>
      <c r="C370" s="47">
        <f t="shared" si="51"/>
        <v>-3306438.6464115605</v>
      </c>
      <c r="D370" s="47">
        <f t="shared" si="52"/>
        <v>5410.3086793464608</v>
      </c>
      <c r="E370" s="47">
        <f t="shared" si="47"/>
        <v>0</v>
      </c>
      <c r="F370" s="47">
        <f t="shared" si="48"/>
        <v>5410.3086793464608</v>
      </c>
      <c r="G370" s="47">
        <f t="shared" si="49"/>
        <v>20564.81914206611</v>
      </c>
      <c r="H370" s="47">
        <f t="shared" si="53"/>
        <v>-15154.510462719651</v>
      </c>
      <c r="I370" s="47">
        <f t="shared" si="50"/>
        <v>-3327003.4655536264</v>
      </c>
    </row>
    <row r="371" spans="1:9" s="52" customFormat="1">
      <c r="A371" s="45">
        <f t="shared" si="45"/>
        <v>354</v>
      </c>
      <c r="B371" s="46">
        <f t="shared" si="46"/>
        <v>53083</v>
      </c>
      <c r="C371" s="47">
        <f t="shared" si="51"/>
        <v>-3327003.4655536264</v>
      </c>
      <c r="D371" s="47">
        <f t="shared" si="52"/>
        <v>5410.3086793464608</v>
      </c>
      <c r="E371" s="47">
        <f t="shared" si="47"/>
        <v>0</v>
      </c>
      <c r="F371" s="47">
        <f t="shared" si="48"/>
        <v>5410.3086793464608</v>
      </c>
      <c r="G371" s="47">
        <f t="shared" si="49"/>
        <v>20659.074563133916</v>
      </c>
      <c r="H371" s="47">
        <f t="shared" si="53"/>
        <v>-15248.765883787455</v>
      </c>
      <c r="I371" s="47">
        <f t="shared" si="50"/>
        <v>-3347662.5401167604</v>
      </c>
    </row>
    <row r="372" spans="1:9" s="52" customFormat="1">
      <c r="A372" s="45">
        <f t="shared" si="45"/>
        <v>355</v>
      </c>
      <c r="B372" s="46">
        <f t="shared" si="46"/>
        <v>53114</v>
      </c>
      <c r="C372" s="47">
        <f t="shared" si="51"/>
        <v>-3347662.5401167604</v>
      </c>
      <c r="D372" s="47">
        <f t="shared" si="52"/>
        <v>5410.3086793464608</v>
      </c>
      <c r="E372" s="47">
        <f t="shared" si="47"/>
        <v>0</v>
      </c>
      <c r="F372" s="47">
        <f t="shared" si="48"/>
        <v>5410.3086793464608</v>
      </c>
      <c r="G372" s="47">
        <f t="shared" si="49"/>
        <v>20753.761988214945</v>
      </c>
      <c r="H372" s="47">
        <f t="shared" si="53"/>
        <v>-15343.453308868486</v>
      </c>
      <c r="I372" s="47">
        <f t="shared" si="50"/>
        <v>-3368416.3021049756</v>
      </c>
    </row>
    <row r="373" spans="1:9" s="52" customFormat="1">
      <c r="A373" s="45">
        <f t="shared" si="45"/>
        <v>356</v>
      </c>
      <c r="B373" s="46">
        <f t="shared" si="46"/>
        <v>53144</v>
      </c>
      <c r="C373" s="47">
        <f t="shared" si="51"/>
        <v>-3368416.3021049756</v>
      </c>
      <c r="D373" s="47">
        <f t="shared" si="52"/>
        <v>5410.3086793464608</v>
      </c>
      <c r="E373" s="47">
        <f t="shared" si="47"/>
        <v>0</v>
      </c>
      <c r="F373" s="47">
        <f t="shared" si="48"/>
        <v>5410.3086793464608</v>
      </c>
      <c r="G373" s="47">
        <f t="shared" si="49"/>
        <v>20848.883397327598</v>
      </c>
      <c r="H373" s="47">
        <f t="shared" si="53"/>
        <v>-15438.574717981137</v>
      </c>
      <c r="I373" s="47">
        <f t="shared" si="50"/>
        <v>-3389265.1855023033</v>
      </c>
    </row>
    <row r="374" spans="1:9" s="52" customFormat="1">
      <c r="A374" s="45">
        <f t="shared" si="45"/>
        <v>357</v>
      </c>
      <c r="B374" s="46">
        <f t="shared" si="46"/>
        <v>53175</v>
      </c>
      <c r="C374" s="47">
        <f t="shared" si="51"/>
        <v>-3389265.1855023033</v>
      </c>
      <c r="D374" s="47">
        <f t="shared" si="52"/>
        <v>5410.3086793464608</v>
      </c>
      <c r="E374" s="47">
        <f t="shared" si="47"/>
        <v>0</v>
      </c>
      <c r="F374" s="47">
        <f t="shared" si="48"/>
        <v>5410.3086793464608</v>
      </c>
      <c r="G374" s="47">
        <f t="shared" si="49"/>
        <v>20944.440779565353</v>
      </c>
      <c r="H374" s="47">
        <f t="shared" si="53"/>
        <v>-15534.132100218891</v>
      </c>
      <c r="I374" s="47">
        <f t="shared" si="50"/>
        <v>-3410209.6262818687</v>
      </c>
    </row>
    <row r="375" spans="1:9" s="52" customFormat="1">
      <c r="A375" s="45">
        <f t="shared" si="45"/>
        <v>358</v>
      </c>
      <c r="B375" s="46">
        <f t="shared" si="46"/>
        <v>53206</v>
      </c>
      <c r="C375" s="47">
        <f t="shared" si="51"/>
        <v>-3410209.6262818687</v>
      </c>
      <c r="D375" s="47">
        <f t="shared" si="52"/>
        <v>5410.3086793464608</v>
      </c>
      <c r="E375" s="47">
        <f t="shared" si="47"/>
        <v>0</v>
      </c>
      <c r="F375" s="47">
        <f t="shared" si="48"/>
        <v>5410.3086793464608</v>
      </c>
      <c r="G375" s="47">
        <f t="shared" si="49"/>
        <v>21040.436133138362</v>
      </c>
      <c r="H375" s="47">
        <f t="shared" si="53"/>
        <v>-15630.1274537919</v>
      </c>
      <c r="I375" s="47">
        <f t="shared" si="50"/>
        <v>-3431250.062415007</v>
      </c>
    </row>
    <row r="376" spans="1:9" s="52" customFormat="1">
      <c r="A376" s="45">
        <f t="shared" si="45"/>
        <v>359</v>
      </c>
      <c r="B376" s="46">
        <f t="shared" si="46"/>
        <v>53236</v>
      </c>
      <c r="C376" s="47">
        <f t="shared" si="51"/>
        <v>-3431250.062415007</v>
      </c>
      <c r="D376" s="47">
        <f t="shared" si="52"/>
        <v>5410.3086793464608</v>
      </c>
      <c r="E376" s="47">
        <f t="shared" si="47"/>
        <v>0</v>
      </c>
      <c r="F376" s="47">
        <f t="shared" si="48"/>
        <v>5410.3086793464608</v>
      </c>
      <c r="G376" s="47">
        <f t="shared" si="49"/>
        <v>21136.871465415243</v>
      </c>
      <c r="H376" s="47">
        <f t="shared" si="53"/>
        <v>-15726.562786068782</v>
      </c>
      <c r="I376" s="47">
        <f t="shared" si="50"/>
        <v>-3452386.9338804223</v>
      </c>
    </row>
    <row r="377" spans="1:9" s="52" customFormat="1">
      <c r="A377" s="45">
        <f t="shared" si="45"/>
        <v>360</v>
      </c>
      <c r="B377" s="46">
        <f t="shared" si="46"/>
        <v>53267</v>
      </c>
      <c r="C377" s="47">
        <f t="shared" si="51"/>
        <v>-3452386.9338804223</v>
      </c>
      <c r="D377" s="47">
        <f t="shared" si="52"/>
        <v>5410.3086793464608</v>
      </c>
      <c r="E377" s="47">
        <f t="shared" si="47"/>
        <v>0</v>
      </c>
      <c r="F377" s="47">
        <f t="shared" si="48"/>
        <v>5410.3086793464608</v>
      </c>
      <c r="G377" s="47">
        <f t="shared" si="49"/>
        <v>21233.74879296506</v>
      </c>
      <c r="H377" s="47">
        <f t="shared" si="53"/>
        <v>-15823.440113618601</v>
      </c>
      <c r="I377" s="47">
        <f t="shared" si="50"/>
        <v>-3473620.6826733872</v>
      </c>
    </row>
    <row r="378" spans="1:9">
      <c r="A378" s="53"/>
      <c r="B378" s="53"/>
      <c r="C378" s="53"/>
      <c r="D378" s="53"/>
      <c r="E378" s="53"/>
      <c r="F378" s="53"/>
      <c r="G378" s="53"/>
      <c r="H378" s="53"/>
      <c r="I378" s="53"/>
    </row>
    <row r="379" spans="1:9">
      <c r="F379" s="55" t="s">
        <v>200</v>
      </c>
      <c r="G379" s="56"/>
    </row>
    <row r="380" spans="1:9">
      <c r="A380" s="18"/>
      <c r="B380" s="18"/>
      <c r="C380" s="18"/>
      <c r="D380" s="18"/>
      <c r="E380" s="18"/>
      <c r="F380" s="55" t="s">
        <v>201</v>
      </c>
      <c r="G380" s="51"/>
      <c r="H380" s="18"/>
      <c r="I380" s="18"/>
    </row>
    <row r="381" spans="1:9">
      <c r="A381" s="18"/>
      <c r="B381" s="18"/>
      <c r="C381" s="18"/>
      <c r="D381" s="18"/>
      <c r="E381" s="18"/>
      <c r="F381" s="18"/>
      <c r="G381" s="18"/>
      <c r="H381" s="18"/>
      <c r="I381" s="18"/>
    </row>
    <row r="382" spans="1:9">
      <c r="A382" s="18"/>
      <c r="B382" s="18"/>
      <c r="C382" s="18"/>
      <c r="D382" s="18"/>
      <c r="E382" s="18"/>
      <c r="F382" s="18"/>
      <c r="G382" s="18"/>
      <c r="H382" s="18"/>
      <c r="I382" s="18"/>
    </row>
    <row r="383" spans="1:9">
      <c r="A383" s="18"/>
      <c r="B383" s="18"/>
      <c r="C383" s="18"/>
      <c r="D383" s="18"/>
      <c r="E383" s="18"/>
      <c r="F383" s="18"/>
      <c r="G383" s="18"/>
      <c r="H383" s="18"/>
      <c r="I383" s="18"/>
    </row>
    <row r="384" spans="1:9">
      <c r="A384" s="18"/>
      <c r="B384" s="18"/>
      <c r="C384" s="18"/>
      <c r="D384" s="18"/>
      <c r="E384" s="18"/>
      <c r="F384" s="18"/>
      <c r="G384" s="18"/>
      <c r="H384" s="18"/>
      <c r="I384" s="18"/>
    </row>
    <row r="385" spans="1:9">
      <c r="A385" s="18"/>
      <c r="B385" s="18"/>
      <c r="C385" s="18"/>
      <c r="D385" s="18"/>
      <c r="E385" s="18"/>
      <c r="F385" s="18"/>
      <c r="G385" s="18"/>
      <c r="H385" s="18"/>
      <c r="I385" s="18"/>
    </row>
    <row r="386" spans="1:9">
      <c r="A386" s="18"/>
      <c r="B386" s="18"/>
      <c r="C386" s="18"/>
      <c r="D386" s="18"/>
      <c r="E386" s="18"/>
      <c r="F386" s="18"/>
      <c r="G386" s="18"/>
      <c r="H386" s="18"/>
      <c r="I386" s="18"/>
    </row>
    <row r="387" spans="1:9">
      <c r="A387" s="18"/>
      <c r="B387" s="18"/>
      <c r="C387" s="18"/>
      <c r="D387" s="18"/>
      <c r="E387" s="18"/>
      <c r="F387" s="18"/>
      <c r="G387" s="18"/>
      <c r="H387" s="18"/>
      <c r="I387" s="18"/>
    </row>
    <row r="388" spans="1:9">
      <c r="A388" s="18"/>
      <c r="B388" s="18"/>
      <c r="C388" s="18"/>
      <c r="D388" s="18"/>
      <c r="E388" s="18"/>
      <c r="F388" s="18"/>
      <c r="G388" s="18"/>
      <c r="H388" s="18"/>
      <c r="I388" s="18"/>
    </row>
    <row r="389" spans="1:9">
      <c r="A389" s="18"/>
      <c r="B389" s="18"/>
      <c r="C389" s="18"/>
      <c r="D389" s="18"/>
      <c r="E389" s="18"/>
      <c r="F389" s="18"/>
      <c r="G389" s="18"/>
      <c r="H389" s="18"/>
      <c r="I389" s="18"/>
    </row>
  </sheetData>
  <mergeCells count="13">
    <mergeCell ref="A6:C6"/>
    <mergeCell ref="A1:I1"/>
    <mergeCell ref="A4:C4"/>
    <mergeCell ref="F4:I4"/>
    <mergeCell ref="A5:C5"/>
    <mergeCell ref="F5:I5"/>
    <mergeCell ref="A15:C15"/>
    <mergeCell ref="A7:C7"/>
    <mergeCell ref="A8:C8"/>
    <mergeCell ref="A11:C11"/>
    <mergeCell ref="A12:C12"/>
    <mergeCell ref="A13:C13"/>
    <mergeCell ref="A14:C14"/>
  </mergeCells>
  <conditionalFormatting sqref="A18:I50 A52:I77">
    <cfRule type="expression" dxfId="5" priority="5" stopIfTrue="1">
      <formula>IF(ROW(A18)&gt;Last_Row,TRUE, FALSE)</formula>
    </cfRule>
    <cfRule type="expression" dxfId="4" priority="6" stopIfTrue="1">
      <formula>IF(ROW(A18)=Last_Row,TRUE, FALSE)</formula>
    </cfRule>
  </conditionalFormatting>
  <conditionalFormatting sqref="A51:I51">
    <cfRule type="expression" dxfId="3" priority="3" stopIfTrue="1">
      <formula>IF(ROW(A51)&gt;Last_Row,TRUE, FALSE)</formula>
    </cfRule>
    <cfRule type="expression" dxfId="2" priority="4" stopIfTrue="1">
      <formula>IF(ROW(A51)=Last_Row,TRUE, FALSE)</formula>
    </cfRule>
  </conditionalFormatting>
  <conditionalFormatting sqref="A78:I377">
    <cfRule type="expression" dxfId="1" priority="1" stopIfTrue="1">
      <formula>IF(ROW(A78)&gt;Last_Row,TRUE, FALSE)</formula>
    </cfRule>
    <cfRule type="expression" dxfId="0" priority="2" stopIfTrue="1">
      <formula>IF(ROW(A78)=Last_Row,TRUE, FALSE)</formula>
    </cfRule>
  </conditionalFormatting>
  <pageMargins left="0.75" right="0.5" top="0.5" bottom="0.5" header="0.5" footer="0.5"/>
  <pageSetup scale="61" fitToHeight="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622"/>
  <sheetViews>
    <sheetView workbookViewId="0">
      <pane xSplit="1" ySplit="1" topLeftCell="B137" activePane="bottomRight" state="frozen"/>
      <selection pane="topRight" activeCell="B1" sqref="B1"/>
      <selection pane="bottomLeft" activeCell="A2" sqref="A2"/>
      <selection pane="bottomRight" activeCell="B7" sqref="B7"/>
    </sheetView>
  </sheetViews>
  <sheetFormatPr baseColWidth="10" defaultColWidth="9" defaultRowHeight="12" customHeight="1" x14ac:dyDescent="0"/>
  <cols>
    <col min="1" max="1" width="13.6640625" style="64" bestFit="1" customWidth="1"/>
    <col min="2" max="2" width="27.5" style="64" bestFit="1" customWidth="1"/>
    <col min="3" max="3" width="6.1640625" style="64" bestFit="1" customWidth="1"/>
    <col min="4" max="4" width="16.6640625" style="64" bestFit="1" customWidth="1"/>
    <col min="5" max="5" width="13.6640625" style="64" bestFit="1" customWidth="1"/>
    <col min="6" max="6" width="24.5" style="64" bestFit="1" customWidth="1"/>
    <col min="7" max="8" width="16.6640625" style="65" bestFit="1" customWidth="1"/>
    <col min="9" max="9" width="16.6640625" style="70" bestFit="1" customWidth="1"/>
    <col min="10" max="16384" width="9" style="63"/>
  </cols>
  <sheetData>
    <row r="1" spans="1:9" ht="12" customHeight="1">
      <c r="A1" s="61" t="s">
        <v>204</v>
      </c>
      <c r="B1" s="61" t="s">
        <v>0</v>
      </c>
      <c r="C1" s="61" t="s">
        <v>205</v>
      </c>
      <c r="D1" s="61" t="s">
        <v>206</v>
      </c>
      <c r="E1" s="61" t="s">
        <v>207</v>
      </c>
      <c r="F1" s="61" t="s">
        <v>208</v>
      </c>
      <c r="G1" s="62" t="s">
        <v>209</v>
      </c>
      <c r="H1" s="62" t="s">
        <v>210</v>
      </c>
      <c r="I1" s="68" t="s">
        <v>211</v>
      </c>
    </row>
    <row r="2" spans="1:9" ht="12" customHeight="1">
      <c r="A2" s="64" t="s">
        <v>36</v>
      </c>
      <c r="B2" s="83" t="s">
        <v>37</v>
      </c>
      <c r="C2" s="83"/>
      <c r="D2" s="83"/>
      <c r="E2" s="83"/>
      <c r="F2" s="64" t="s">
        <v>193</v>
      </c>
      <c r="I2" s="69">
        <v>0</v>
      </c>
    </row>
    <row r="3" spans="1:9" ht="12" customHeight="1">
      <c r="C3" s="64" t="s">
        <v>212</v>
      </c>
      <c r="D3" s="64" t="s">
        <v>213</v>
      </c>
      <c r="E3" s="64" t="s">
        <v>214</v>
      </c>
      <c r="F3" s="64" t="s">
        <v>215</v>
      </c>
      <c r="G3" s="66">
        <v>2671.58</v>
      </c>
    </row>
    <row r="4" spans="1:9" ht="12" customHeight="1">
      <c r="C4" s="64" t="s">
        <v>212</v>
      </c>
      <c r="D4" s="64" t="s">
        <v>216</v>
      </c>
      <c r="E4" s="64" t="s">
        <v>217</v>
      </c>
      <c r="F4" s="64" t="s">
        <v>215</v>
      </c>
      <c r="G4" s="66">
        <v>2671.58</v>
      </c>
    </row>
    <row r="5" spans="1:9" ht="12" customHeight="1">
      <c r="C5" s="64" t="s">
        <v>212</v>
      </c>
      <c r="D5" s="64" t="s">
        <v>218</v>
      </c>
      <c r="E5" s="64" t="s">
        <v>219</v>
      </c>
      <c r="F5" s="64" t="s">
        <v>215</v>
      </c>
      <c r="G5" s="66">
        <v>2671.58</v>
      </c>
    </row>
    <row r="6" spans="1:9" ht="12" customHeight="1">
      <c r="C6" s="64" t="s">
        <v>212</v>
      </c>
      <c r="D6" s="64" t="s">
        <v>220</v>
      </c>
      <c r="E6" s="64" t="s">
        <v>221</v>
      </c>
      <c r="F6" s="64" t="s">
        <v>215</v>
      </c>
      <c r="G6" s="66">
        <v>2671.58</v>
      </c>
    </row>
    <row r="7" spans="1:9" ht="12" customHeight="1">
      <c r="C7" s="64" t="s">
        <v>212</v>
      </c>
      <c r="D7" s="64" t="s">
        <v>222</v>
      </c>
      <c r="E7" s="64" t="s">
        <v>223</v>
      </c>
      <c r="F7" s="64" t="s">
        <v>215</v>
      </c>
      <c r="G7" s="66">
        <v>2671.58</v>
      </c>
    </row>
    <row r="8" spans="1:9" ht="12" customHeight="1">
      <c r="C8" s="64" t="s">
        <v>212</v>
      </c>
      <c r="D8" s="64" t="s">
        <v>224</v>
      </c>
      <c r="E8" s="64" t="s">
        <v>225</v>
      </c>
      <c r="F8" s="64" t="s">
        <v>215</v>
      </c>
      <c r="G8" s="66">
        <v>2671.58</v>
      </c>
    </row>
    <row r="9" spans="1:9" ht="12" customHeight="1">
      <c r="C9" s="64" t="s">
        <v>212</v>
      </c>
      <c r="D9" s="64" t="s">
        <v>226</v>
      </c>
      <c r="E9" s="64" t="s">
        <v>227</v>
      </c>
      <c r="F9" s="64" t="s">
        <v>215</v>
      </c>
      <c r="G9" s="66">
        <v>2671.58</v>
      </c>
    </row>
    <row r="10" spans="1:9" ht="12" customHeight="1">
      <c r="F10" s="61" t="s">
        <v>228</v>
      </c>
      <c r="G10" s="67">
        <v>18701.060000000001</v>
      </c>
      <c r="H10" s="67">
        <v>0</v>
      </c>
      <c r="I10" s="71">
        <v>18701.060000000001</v>
      </c>
    </row>
    <row r="11" spans="1:9" ht="12" customHeight="1">
      <c r="F11" s="61" t="s">
        <v>199</v>
      </c>
      <c r="G11" s="61" t="s">
        <v>0</v>
      </c>
      <c r="H11" s="61" t="s">
        <v>0</v>
      </c>
      <c r="I11" s="71">
        <v>18701.060000000001</v>
      </c>
    </row>
    <row r="13" spans="1:9" ht="12" customHeight="1">
      <c r="A13" s="64" t="s">
        <v>38</v>
      </c>
      <c r="B13" s="83" t="s">
        <v>39</v>
      </c>
      <c r="C13" s="83"/>
      <c r="D13" s="83"/>
      <c r="E13" s="83"/>
      <c r="F13" s="64" t="s">
        <v>193</v>
      </c>
      <c r="I13" s="69">
        <v>0</v>
      </c>
    </row>
    <row r="14" spans="1:9" ht="12" customHeight="1">
      <c r="C14" s="64" t="s">
        <v>212</v>
      </c>
      <c r="D14" s="64" t="s">
        <v>229</v>
      </c>
      <c r="E14" s="64" t="s">
        <v>217</v>
      </c>
      <c r="F14" s="64" t="s">
        <v>230</v>
      </c>
      <c r="G14" s="66">
        <v>2362.5</v>
      </c>
    </row>
    <row r="15" spans="1:9" ht="12" customHeight="1">
      <c r="C15" s="64" t="s">
        <v>212</v>
      </c>
      <c r="D15" s="64" t="s">
        <v>231</v>
      </c>
      <c r="E15" s="64" t="s">
        <v>232</v>
      </c>
      <c r="F15" s="64" t="s">
        <v>233</v>
      </c>
      <c r="G15" s="66">
        <v>587.5</v>
      </c>
    </row>
    <row r="16" spans="1:9" ht="12" customHeight="1">
      <c r="C16" s="64" t="s">
        <v>212</v>
      </c>
      <c r="D16" s="64" t="s">
        <v>231</v>
      </c>
      <c r="E16" s="64" t="s">
        <v>232</v>
      </c>
      <c r="F16" s="64" t="s">
        <v>233</v>
      </c>
      <c r="G16" s="66">
        <v>312.5</v>
      </c>
    </row>
    <row r="17" spans="3:8" ht="12" customHeight="1">
      <c r="C17" s="64" t="s">
        <v>212</v>
      </c>
      <c r="D17" s="64" t="s">
        <v>234</v>
      </c>
      <c r="E17" s="64" t="s">
        <v>235</v>
      </c>
      <c r="F17" s="64" t="s">
        <v>230</v>
      </c>
      <c r="G17" s="66">
        <v>175</v>
      </c>
    </row>
    <row r="18" spans="3:8" ht="12" customHeight="1">
      <c r="C18" s="64" t="s">
        <v>236</v>
      </c>
      <c r="D18" s="64" t="s">
        <v>237</v>
      </c>
      <c r="E18" s="64" t="s">
        <v>238</v>
      </c>
      <c r="F18" s="64" t="s">
        <v>239</v>
      </c>
      <c r="H18" s="66">
        <v>312.5</v>
      </c>
    </row>
    <row r="19" spans="3:8" ht="12" customHeight="1">
      <c r="C19" s="64" t="s">
        <v>236</v>
      </c>
      <c r="D19" s="64" t="s">
        <v>237</v>
      </c>
      <c r="E19" s="64" t="s">
        <v>238</v>
      </c>
      <c r="F19" s="64" t="s">
        <v>239</v>
      </c>
      <c r="H19" s="66">
        <v>175</v>
      </c>
    </row>
    <row r="20" spans="3:8" ht="12" customHeight="1">
      <c r="C20" s="64" t="s">
        <v>236</v>
      </c>
      <c r="D20" s="64" t="s">
        <v>237</v>
      </c>
      <c r="E20" s="64" t="s">
        <v>238</v>
      </c>
      <c r="F20" s="64" t="s">
        <v>239</v>
      </c>
      <c r="H20" s="66">
        <v>2362.5</v>
      </c>
    </row>
    <row r="21" spans="3:8" ht="12" customHeight="1">
      <c r="C21" s="64" t="s">
        <v>236</v>
      </c>
      <c r="D21" s="64" t="s">
        <v>237</v>
      </c>
      <c r="E21" s="64" t="s">
        <v>238</v>
      </c>
      <c r="F21" s="64" t="s">
        <v>239</v>
      </c>
      <c r="H21" s="66">
        <v>587.5</v>
      </c>
    </row>
    <row r="22" spans="3:8" ht="12" customHeight="1">
      <c r="C22" s="83" t="s">
        <v>240</v>
      </c>
      <c r="D22" s="83"/>
      <c r="E22" s="83"/>
      <c r="F22" s="83"/>
    </row>
    <row r="23" spans="3:8" ht="12" customHeight="1">
      <c r="C23" s="64" t="s">
        <v>212</v>
      </c>
      <c r="D23" s="64" t="s">
        <v>241</v>
      </c>
      <c r="E23" s="64" t="s">
        <v>242</v>
      </c>
      <c r="F23" s="64" t="s">
        <v>233</v>
      </c>
      <c r="G23" s="66">
        <v>725</v>
      </c>
    </row>
    <row r="24" spans="3:8" ht="12" customHeight="1">
      <c r="C24" s="64" t="s">
        <v>212</v>
      </c>
      <c r="D24" s="64" t="s">
        <v>243</v>
      </c>
      <c r="E24" s="64" t="s">
        <v>244</v>
      </c>
      <c r="F24" s="64" t="s">
        <v>230</v>
      </c>
      <c r="G24" s="66">
        <v>525</v>
      </c>
    </row>
    <row r="25" spans="3:8" ht="12" customHeight="1">
      <c r="C25" s="64" t="s">
        <v>212</v>
      </c>
      <c r="D25" s="64" t="s">
        <v>245</v>
      </c>
      <c r="E25" s="64" t="s">
        <v>246</v>
      </c>
      <c r="F25" s="64" t="s">
        <v>247</v>
      </c>
      <c r="G25" s="66">
        <v>7375</v>
      </c>
    </row>
    <row r="26" spans="3:8" ht="12" customHeight="1">
      <c r="C26" s="64" t="s">
        <v>236</v>
      </c>
      <c r="D26" s="64" t="s">
        <v>248</v>
      </c>
      <c r="E26" s="64" t="s">
        <v>249</v>
      </c>
      <c r="F26" s="64" t="s">
        <v>250</v>
      </c>
      <c r="H26" s="66">
        <v>1250</v>
      </c>
    </row>
    <row r="27" spans="3:8" ht="12" customHeight="1">
      <c r="C27" s="83" t="s">
        <v>251</v>
      </c>
      <c r="D27" s="83"/>
      <c r="E27" s="83"/>
      <c r="F27" s="83"/>
    </row>
    <row r="28" spans="3:8" ht="12" customHeight="1">
      <c r="C28" s="64" t="s">
        <v>212</v>
      </c>
      <c r="D28" s="64" t="s">
        <v>252</v>
      </c>
      <c r="E28" s="64" t="s">
        <v>253</v>
      </c>
      <c r="F28" s="64" t="s">
        <v>230</v>
      </c>
      <c r="G28" s="66">
        <v>175</v>
      </c>
    </row>
    <row r="29" spans="3:8" ht="12" customHeight="1">
      <c r="C29" s="64" t="s">
        <v>236</v>
      </c>
      <c r="D29" s="64" t="s">
        <v>254</v>
      </c>
      <c r="E29" s="64" t="s">
        <v>255</v>
      </c>
      <c r="F29" s="64" t="s">
        <v>256</v>
      </c>
      <c r="H29" s="66">
        <v>175</v>
      </c>
    </row>
    <row r="30" spans="3:8" ht="12" customHeight="1">
      <c r="C30" s="83" t="s">
        <v>257</v>
      </c>
      <c r="D30" s="83"/>
      <c r="E30" s="83"/>
      <c r="F30" s="83"/>
    </row>
    <row r="31" spans="3:8" ht="12" customHeight="1">
      <c r="C31" s="64" t="s">
        <v>258</v>
      </c>
      <c r="D31" s="64" t="s">
        <v>234</v>
      </c>
      <c r="E31" s="64" t="s">
        <v>259</v>
      </c>
      <c r="F31" s="64" t="s">
        <v>260</v>
      </c>
      <c r="H31" s="66">
        <v>175</v>
      </c>
    </row>
    <row r="32" spans="3:8" ht="12" customHeight="1">
      <c r="C32" s="64" t="s">
        <v>212</v>
      </c>
      <c r="D32" s="64" t="s">
        <v>261</v>
      </c>
      <c r="E32" s="64" t="s">
        <v>223</v>
      </c>
      <c r="F32" s="64" t="s">
        <v>230</v>
      </c>
      <c r="G32" s="66">
        <v>175</v>
      </c>
    </row>
    <row r="33" spans="1:9" ht="12" customHeight="1">
      <c r="C33" s="64" t="s">
        <v>212</v>
      </c>
      <c r="D33" s="64" t="s">
        <v>262</v>
      </c>
      <c r="E33" s="64" t="s">
        <v>263</v>
      </c>
      <c r="F33" s="64" t="s">
        <v>230</v>
      </c>
      <c r="G33" s="66">
        <v>262.5</v>
      </c>
    </row>
    <row r="34" spans="1:9" ht="12" customHeight="1">
      <c r="C34" s="64" t="s">
        <v>236</v>
      </c>
      <c r="D34" s="64" t="s">
        <v>264</v>
      </c>
      <c r="E34" s="64" t="s">
        <v>265</v>
      </c>
      <c r="F34" s="64" t="s">
        <v>266</v>
      </c>
      <c r="H34" s="66">
        <v>262.5</v>
      </c>
    </row>
    <row r="35" spans="1:9" ht="12" customHeight="1">
      <c r="C35" s="83" t="s">
        <v>267</v>
      </c>
      <c r="D35" s="83"/>
      <c r="E35" s="83"/>
      <c r="F35" s="83"/>
    </row>
    <row r="36" spans="1:9" ht="12" customHeight="1">
      <c r="F36" s="61" t="s">
        <v>228</v>
      </c>
      <c r="G36" s="67">
        <v>12675</v>
      </c>
      <c r="H36" s="67">
        <v>5300</v>
      </c>
      <c r="I36" s="71">
        <v>7375</v>
      </c>
    </row>
    <row r="37" spans="1:9" ht="12" customHeight="1">
      <c r="F37" s="61" t="s">
        <v>199</v>
      </c>
      <c r="G37" s="61" t="s">
        <v>0</v>
      </c>
      <c r="H37" s="61" t="s">
        <v>0</v>
      </c>
      <c r="I37" s="71">
        <v>7375</v>
      </c>
    </row>
    <row r="39" spans="1:9" ht="12" customHeight="1">
      <c r="A39" s="64" t="s">
        <v>40</v>
      </c>
      <c r="B39" s="83" t="s">
        <v>41</v>
      </c>
      <c r="C39" s="83"/>
      <c r="D39" s="83"/>
      <c r="E39" s="83"/>
      <c r="F39" s="64" t="s">
        <v>193</v>
      </c>
      <c r="I39" s="69">
        <v>0</v>
      </c>
    </row>
    <row r="40" spans="1:9" ht="12" customHeight="1">
      <c r="C40" s="64" t="s">
        <v>212</v>
      </c>
      <c r="D40" s="64" t="s">
        <v>268</v>
      </c>
      <c r="E40" s="64" t="s">
        <v>269</v>
      </c>
      <c r="F40" s="64" t="s">
        <v>270</v>
      </c>
      <c r="G40" s="66">
        <v>624</v>
      </c>
    </row>
    <row r="41" spans="1:9" ht="12" customHeight="1">
      <c r="C41" s="64" t="s">
        <v>212</v>
      </c>
      <c r="D41" s="64" t="s">
        <v>271</v>
      </c>
      <c r="E41" s="64" t="s">
        <v>272</v>
      </c>
      <c r="F41" s="64" t="s">
        <v>270</v>
      </c>
      <c r="G41" s="66">
        <v>165</v>
      </c>
    </row>
    <row r="42" spans="1:9" ht="12" customHeight="1">
      <c r="C42" s="64" t="s">
        <v>212</v>
      </c>
      <c r="D42" s="64" t="s">
        <v>271</v>
      </c>
      <c r="E42" s="64" t="s">
        <v>272</v>
      </c>
      <c r="F42" s="64" t="s">
        <v>270</v>
      </c>
      <c r="G42" s="66">
        <v>165</v>
      </c>
    </row>
    <row r="43" spans="1:9" ht="12" customHeight="1">
      <c r="C43" s="64" t="s">
        <v>212</v>
      </c>
      <c r="D43" s="64" t="s">
        <v>273</v>
      </c>
      <c r="E43" s="64" t="s">
        <v>232</v>
      </c>
      <c r="F43" s="64" t="s">
        <v>270</v>
      </c>
      <c r="G43" s="66">
        <v>400.7</v>
      </c>
    </row>
    <row r="44" spans="1:9" ht="12" customHeight="1">
      <c r="C44" s="64" t="s">
        <v>212</v>
      </c>
      <c r="D44" s="64" t="s">
        <v>273</v>
      </c>
      <c r="E44" s="64" t="s">
        <v>232</v>
      </c>
      <c r="F44" s="64" t="s">
        <v>270</v>
      </c>
      <c r="G44" s="66">
        <v>400.7</v>
      </c>
    </row>
    <row r="45" spans="1:9" ht="12" customHeight="1">
      <c r="C45" s="64" t="s">
        <v>212</v>
      </c>
      <c r="D45" s="64" t="s">
        <v>274</v>
      </c>
      <c r="E45" s="64" t="s">
        <v>275</v>
      </c>
      <c r="F45" s="64" t="s">
        <v>270</v>
      </c>
      <c r="G45" s="66">
        <v>527</v>
      </c>
    </row>
    <row r="46" spans="1:9" ht="12" customHeight="1">
      <c r="C46" s="64" t="s">
        <v>212</v>
      </c>
      <c r="D46" s="64" t="s">
        <v>276</v>
      </c>
      <c r="E46" s="64" t="s">
        <v>277</v>
      </c>
      <c r="F46" s="64" t="s">
        <v>270</v>
      </c>
      <c r="G46" s="66">
        <v>360</v>
      </c>
    </row>
    <row r="47" spans="1:9" ht="12" customHeight="1">
      <c r="C47" s="64" t="s">
        <v>212</v>
      </c>
      <c r="D47" s="64" t="s">
        <v>278</v>
      </c>
      <c r="E47" s="64" t="s">
        <v>279</v>
      </c>
      <c r="F47" s="64" t="s">
        <v>270</v>
      </c>
      <c r="G47" s="66">
        <v>279</v>
      </c>
    </row>
    <row r="48" spans="1:9" ht="12" customHeight="1">
      <c r="C48" s="64" t="s">
        <v>212</v>
      </c>
      <c r="D48" s="64" t="s">
        <v>280</v>
      </c>
      <c r="E48" s="64" t="s">
        <v>225</v>
      </c>
      <c r="F48" s="64" t="s">
        <v>281</v>
      </c>
      <c r="G48" s="66">
        <v>857</v>
      </c>
    </row>
    <row r="49" spans="1:9" ht="12" customHeight="1">
      <c r="C49" s="64" t="s">
        <v>212</v>
      </c>
      <c r="D49" s="64" t="s">
        <v>282</v>
      </c>
      <c r="E49" s="64" t="s">
        <v>283</v>
      </c>
      <c r="F49" s="64" t="s">
        <v>270</v>
      </c>
      <c r="G49" s="66">
        <v>271.86</v>
      </c>
    </row>
    <row r="50" spans="1:9" ht="12" customHeight="1">
      <c r="C50" s="64" t="s">
        <v>212</v>
      </c>
      <c r="D50" s="64" t="s">
        <v>282</v>
      </c>
      <c r="E50" s="64" t="s">
        <v>283</v>
      </c>
      <c r="F50" s="64" t="s">
        <v>270</v>
      </c>
      <c r="G50" s="66">
        <v>271.86</v>
      </c>
    </row>
    <row r="51" spans="1:9" ht="12" customHeight="1">
      <c r="F51" s="61" t="s">
        <v>228</v>
      </c>
      <c r="G51" s="67">
        <v>4322.12</v>
      </c>
      <c r="H51" s="67">
        <v>0</v>
      </c>
      <c r="I51" s="71">
        <v>4322.12</v>
      </c>
    </row>
    <row r="52" spans="1:9" ht="12" customHeight="1">
      <c r="F52" s="61" t="s">
        <v>199</v>
      </c>
      <c r="G52" s="61" t="s">
        <v>0</v>
      </c>
      <c r="H52" s="61" t="s">
        <v>0</v>
      </c>
      <c r="I52" s="71">
        <v>4322.12</v>
      </c>
    </row>
    <row r="54" spans="1:9" ht="12" customHeight="1">
      <c r="A54" s="64" t="s">
        <v>42</v>
      </c>
      <c r="B54" s="83" t="s">
        <v>43</v>
      </c>
      <c r="C54" s="83"/>
      <c r="D54" s="83"/>
      <c r="E54" s="83"/>
      <c r="F54" s="64" t="s">
        <v>193</v>
      </c>
      <c r="I54" s="69">
        <v>0</v>
      </c>
    </row>
    <row r="55" spans="1:9" ht="12" customHeight="1">
      <c r="C55" s="64" t="s">
        <v>212</v>
      </c>
      <c r="D55" s="64" t="s">
        <v>284</v>
      </c>
      <c r="E55" s="64" t="s">
        <v>285</v>
      </c>
      <c r="F55" s="64" t="s">
        <v>286</v>
      </c>
      <c r="G55" s="66">
        <v>275</v>
      </c>
    </row>
    <row r="56" spans="1:9" ht="12" customHeight="1">
      <c r="F56" s="61" t="s">
        <v>228</v>
      </c>
      <c r="G56" s="67">
        <v>275</v>
      </c>
      <c r="H56" s="67">
        <v>0</v>
      </c>
      <c r="I56" s="71">
        <v>275</v>
      </c>
    </row>
    <row r="57" spans="1:9" ht="12" customHeight="1">
      <c r="F57" s="61" t="s">
        <v>199</v>
      </c>
      <c r="G57" s="61" t="s">
        <v>0</v>
      </c>
      <c r="H57" s="61" t="s">
        <v>0</v>
      </c>
      <c r="I57" s="71">
        <v>275</v>
      </c>
    </row>
    <row r="59" spans="1:9" ht="12" customHeight="1">
      <c r="A59" s="64" t="s">
        <v>44</v>
      </c>
      <c r="B59" s="83" t="s">
        <v>45</v>
      </c>
      <c r="C59" s="83"/>
      <c r="D59" s="83"/>
      <c r="E59" s="83"/>
      <c r="F59" s="64" t="s">
        <v>193</v>
      </c>
      <c r="I59" s="69">
        <v>0</v>
      </c>
    </row>
    <row r="60" spans="1:9" ht="12" customHeight="1">
      <c r="C60" s="64" t="s">
        <v>212</v>
      </c>
      <c r="D60" s="64" t="s">
        <v>287</v>
      </c>
      <c r="E60" s="64" t="s">
        <v>288</v>
      </c>
      <c r="F60" s="64" t="s">
        <v>215</v>
      </c>
      <c r="G60" s="66">
        <v>222.56</v>
      </c>
    </row>
    <row r="61" spans="1:9" ht="12" customHeight="1">
      <c r="C61" s="64" t="s">
        <v>212</v>
      </c>
      <c r="D61" s="64" t="s">
        <v>289</v>
      </c>
      <c r="E61" s="64" t="s">
        <v>290</v>
      </c>
      <c r="F61" s="64" t="s">
        <v>215</v>
      </c>
      <c r="G61" s="66">
        <v>227.82</v>
      </c>
    </row>
    <row r="62" spans="1:9" ht="12" customHeight="1">
      <c r="C62" s="64" t="s">
        <v>212</v>
      </c>
      <c r="D62" s="64" t="s">
        <v>291</v>
      </c>
      <c r="E62" s="64" t="s">
        <v>244</v>
      </c>
      <c r="F62" s="64" t="s">
        <v>215</v>
      </c>
      <c r="G62" s="66">
        <v>230.59</v>
      </c>
    </row>
    <row r="63" spans="1:9" ht="12" customHeight="1">
      <c r="C63" s="64" t="s">
        <v>212</v>
      </c>
      <c r="D63" s="64" t="s">
        <v>292</v>
      </c>
      <c r="E63" s="64" t="s">
        <v>293</v>
      </c>
      <c r="F63" s="64" t="s">
        <v>215</v>
      </c>
      <c r="G63" s="66">
        <v>106.67</v>
      </c>
    </row>
    <row r="64" spans="1:9" ht="12" customHeight="1">
      <c r="C64" s="64" t="s">
        <v>212</v>
      </c>
      <c r="D64" s="64" t="s">
        <v>294</v>
      </c>
      <c r="E64" s="64" t="s">
        <v>295</v>
      </c>
      <c r="F64" s="64" t="s">
        <v>215</v>
      </c>
      <c r="G64" s="66">
        <v>68.540000000000006</v>
      </c>
    </row>
    <row r="65" spans="1:9" ht="12" customHeight="1">
      <c r="C65" s="64" t="s">
        <v>212</v>
      </c>
      <c r="D65" s="64" t="s">
        <v>296</v>
      </c>
      <c r="E65" s="64" t="s">
        <v>297</v>
      </c>
      <c r="F65" s="64" t="s">
        <v>215</v>
      </c>
      <c r="G65" s="66">
        <v>210.17</v>
      </c>
    </row>
    <row r="66" spans="1:9" ht="12" customHeight="1">
      <c r="C66" s="64" t="s">
        <v>212</v>
      </c>
      <c r="D66" s="64" t="s">
        <v>298</v>
      </c>
      <c r="E66" s="64" t="s">
        <v>299</v>
      </c>
      <c r="F66" s="64" t="s">
        <v>215</v>
      </c>
      <c r="G66" s="66">
        <v>222.44</v>
      </c>
    </row>
    <row r="67" spans="1:9" ht="12" customHeight="1">
      <c r="F67" s="61" t="s">
        <v>228</v>
      </c>
      <c r="G67" s="67">
        <v>1288.79</v>
      </c>
      <c r="H67" s="67">
        <v>0</v>
      </c>
      <c r="I67" s="71">
        <v>1288.79</v>
      </c>
    </row>
    <row r="68" spans="1:9" ht="12" customHeight="1">
      <c r="F68" s="61" t="s">
        <v>199</v>
      </c>
      <c r="G68" s="61" t="s">
        <v>0</v>
      </c>
      <c r="H68" s="61" t="s">
        <v>0</v>
      </c>
      <c r="I68" s="71">
        <v>1288.79</v>
      </c>
    </row>
    <row r="70" spans="1:9" ht="12" customHeight="1">
      <c r="A70" s="64" t="s">
        <v>46</v>
      </c>
      <c r="B70" s="83" t="s">
        <v>47</v>
      </c>
      <c r="C70" s="83"/>
      <c r="D70" s="83"/>
      <c r="E70" s="83"/>
      <c r="F70" s="64" t="s">
        <v>193</v>
      </c>
      <c r="I70" s="69">
        <v>0</v>
      </c>
    </row>
    <row r="71" spans="1:9" ht="12" customHeight="1">
      <c r="C71" s="64" t="s">
        <v>212</v>
      </c>
      <c r="D71" s="64" t="s">
        <v>300</v>
      </c>
      <c r="E71" s="64" t="s">
        <v>279</v>
      </c>
      <c r="F71" s="64" t="s">
        <v>301</v>
      </c>
      <c r="G71" s="66">
        <v>450</v>
      </c>
    </row>
    <row r="72" spans="1:9" ht="12" customHeight="1">
      <c r="C72" s="64" t="s">
        <v>258</v>
      </c>
      <c r="D72" s="64" t="s">
        <v>302</v>
      </c>
      <c r="E72" s="64" t="s">
        <v>255</v>
      </c>
      <c r="F72" s="64" t="s">
        <v>303</v>
      </c>
      <c r="H72" s="66">
        <v>450</v>
      </c>
    </row>
    <row r="73" spans="1:9" ht="12" customHeight="1">
      <c r="F73" s="61" t="s">
        <v>228</v>
      </c>
      <c r="G73" s="67">
        <v>450</v>
      </c>
      <c r="H73" s="67">
        <v>450</v>
      </c>
      <c r="I73" s="71">
        <v>0</v>
      </c>
    </row>
    <row r="74" spans="1:9" ht="12" customHeight="1">
      <c r="F74" s="61" t="s">
        <v>199</v>
      </c>
      <c r="G74" s="61" t="s">
        <v>0</v>
      </c>
      <c r="H74" s="61" t="s">
        <v>0</v>
      </c>
      <c r="I74" s="71">
        <v>0</v>
      </c>
    </row>
    <row r="76" spans="1:9" ht="12" customHeight="1">
      <c r="A76" s="64" t="s">
        <v>48</v>
      </c>
      <c r="B76" s="83" t="s">
        <v>49</v>
      </c>
      <c r="C76" s="83"/>
      <c r="D76" s="83"/>
      <c r="E76" s="83"/>
      <c r="F76" s="64" t="s">
        <v>193</v>
      </c>
      <c r="I76" s="69">
        <v>0</v>
      </c>
    </row>
    <row r="77" spans="1:9" ht="12" customHeight="1">
      <c r="C77" s="64" t="s">
        <v>212</v>
      </c>
      <c r="D77" s="64" t="s">
        <v>304</v>
      </c>
      <c r="E77" s="64" t="s">
        <v>242</v>
      </c>
      <c r="F77" s="64" t="s">
        <v>305</v>
      </c>
      <c r="G77" s="66">
        <v>210</v>
      </c>
    </row>
    <row r="78" spans="1:9" ht="12" customHeight="1">
      <c r="C78" s="64" t="s">
        <v>212</v>
      </c>
      <c r="D78" s="64" t="s">
        <v>306</v>
      </c>
      <c r="E78" s="64" t="s">
        <v>307</v>
      </c>
      <c r="F78" s="64" t="s">
        <v>305</v>
      </c>
      <c r="G78" s="66">
        <v>210</v>
      </c>
    </row>
    <row r="79" spans="1:9" ht="12" customHeight="1">
      <c r="F79" s="61" t="s">
        <v>228</v>
      </c>
      <c r="G79" s="67">
        <v>420</v>
      </c>
      <c r="H79" s="67">
        <v>0</v>
      </c>
      <c r="I79" s="71">
        <v>420</v>
      </c>
    </row>
    <row r="80" spans="1:9" ht="12" customHeight="1">
      <c r="F80" s="61" t="s">
        <v>199</v>
      </c>
      <c r="G80" s="61" t="s">
        <v>0</v>
      </c>
      <c r="H80" s="61" t="s">
        <v>0</v>
      </c>
      <c r="I80" s="71">
        <v>420</v>
      </c>
    </row>
    <row r="82" spans="1:9" ht="12" customHeight="1">
      <c r="A82" s="64" t="s">
        <v>50</v>
      </c>
      <c r="B82" s="83" t="s">
        <v>51</v>
      </c>
      <c r="C82" s="83"/>
      <c r="D82" s="83"/>
      <c r="E82" s="83"/>
      <c r="F82" s="64" t="s">
        <v>193</v>
      </c>
      <c r="I82" s="69">
        <v>0</v>
      </c>
    </row>
    <row r="83" spans="1:9" ht="12" customHeight="1">
      <c r="C83" s="64" t="s">
        <v>212</v>
      </c>
      <c r="D83" s="64" t="s">
        <v>308</v>
      </c>
      <c r="E83" s="64" t="s">
        <v>309</v>
      </c>
      <c r="F83" s="64" t="s">
        <v>215</v>
      </c>
      <c r="G83" s="66">
        <v>236</v>
      </c>
    </row>
    <row r="84" spans="1:9" ht="12" customHeight="1">
      <c r="C84" s="64" t="s">
        <v>212</v>
      </c>
      <c r="D84" s="64" t="s">
        <v>310</v>
      </c>
      <c r="E84" s="64" t="s">
        <v>272</v>
      </c>
      <c r="F84" s="64" t="s">
        <v>215</v>
      </c>
      <c r="G84" s="66">
        <v>4</v>
      </c>
    </row>
    <row r="85" spans="1:9" ht="12" customHeight="1">
      <c r="C85" s="64" t="s">
        <v>212</v>
      </c>
      <c r="D85" s="64" t="s">
        <v>311</v>
      </c>
      <c r="E85" s="64" t="s">
        <v>279</v>
      </c>
      <c r="F85" s="64" t="s">
        <v>215</v>
      </c>
      <c r="G85" s="66">
        <v>4</v>
      </c>
    </row>
    <row r="86" spans="1:9" ht="12" customHeight="1">
      <c r="C86" s="64" t="s">
        <v>212</v>
      </c>
      <c r="D86" s="64" t="s">
        <v>222</v>
      </c>
      <c r="E86" s="64" t="s">
        <v>223</v>
      </c>
      <c r="F86" s="64" t="s">
        <v>215</v>
      </c>
      <c r="G86" s="66">
        <v>4</v>
      </c>
    </row>
    <row r="87" spans="1:9" ht="12" customHeight="1">
      <c r="C87" s="64" t="s">
        <v>212</v>
      </c>
      <c r="D87" s="64" t="s">
        <v>312</v>
      </c>
      <c r="E87" s="64" t="s">
        <v>313</v>
      </c>
      <c r="F87" s="64" t="s">
        <v>215</v>
      </c>
      <c r="G87" s="66">
        <v>4</v>
      </c>
    </row>
    <row r="88" spans="1:9" ht="12" customHeight="1">
      <c r="C88" s="64" t="s">
        <v>212</v>
      </c>
      <c r="D88" s="64" t="s">
        <v>314</v>
      </c>
      <c r="E88" s="64" t="s">
        <v>315</v>
      </c>
      <c r="F88" s="64" t="s">
        <v>215</v>
      </c>
      <c r="G88" s="66">
        <v>4</v>
      </c>
    </row>
    <row r="89" spans="1:9" ht="12" customHeight="1">
      <c r="F89" s="61" t="s">
        <v>228</v>
      </c>
      <c r="G89" s="67">
        <v>256</v>
      </c>
      <c r="H89" s="67">
        <v>0</v>
      </c>
      <c r="I89" s="71">
        <v>256</v>
      </c>
    </row>
    <row r="90" spans="1:9" ht="12" customHeight="1">
      <c r="F90" s="61" t="s">
        <v>199</v>
      </c>
      <c r="G90" s="61" t="s">
        <v>0</v>
      </c>
      <c r="H90" s="61" t="s">
        <v>0</v>
      </c>
      <c r="I90" s="71">
        <v>256</v>
      </c>
    </row>
    <row r="92" spans="1:9" ht="12" customHeight="1">
      <c r="A92" s="64" t="s">
        <v>52</v>
      </c>
      <c r="B92" s="83" t="s">
        <v>53</v>
      </c>
      <c r="C92" s="83"/>
      <c r="D92" s="83"/>
      <c r="E92" s="83"/>
      <c r="F92" s="64" t="s">
        <v>193</v>
      </c>
      <c r="I92" s="69">
        <v>0</v>
      </c>
    </row>
    <row r="93" spans="1:9" ht="12" customHeight="1">
      <c r="C93" s="64" t="s">
        <v>212</v>
      </c>
      <c r="D93" s="64" t="s">
        <v>316</v>
      </c>
      <c r="E93" s="64" t="s">
        <v>288</v>
      </c>
      <c r="F93" s="64" t="s">
        <v>317</v>
      </c>
      <c r="G93" s="66">
        <v>31.02</v>
      </c>
    </row>
    <row r="94" spans="1:9" ht="12" customHeight="1">
      <c r="F94" s="61" t="s">
        <v>228</v>
      </c>
      <c r="G94" s="67">
        <v>31.02</v>
      </c>
      <c r="H94" s="67">
        <v>0</v>
      </c>
      <c r="I94" s="71">
        <v>31.02</v>
      </c>
    </row>
    <row r="95" spans="1:9" ht="12" customHeight="1">
      <c r="F95" s="61" t="s">
        <v>199</v>
      </c>
      <c r="G95" s="61" t="s">
        <v>0</v>
      </c>
      <c r="H95" s="61" t="s">
        <v>0</v>
      </c>
      <c r="I95" s="71">
        <v>31.02</v>
      </c>
    </row>
    <row r="97" spans="1:9" ht="12" customHeight="1">
      <c r="A97" s="64" t="s">
        <v>54</v>
      </c>
      <c r="B97" s="83" t="s">
        <v>55</v>
      </c>
      <c r="C97" s="83"/>
      <c r="D97" s="83"/>
      <c r="E97" s="83"/>
      <c r="F97" s="64" t="s">
        <v>193</v>
      </c>
      <c r="I97" s="69">
        <v>0</v>
      </c>
    </row>
    <row r="98" spans="1:9" ht="12" customHeight="1">
      <c r="C98" s="64" t="s">
        <v>236</v>
      </c>
      <c r="D98" s="64" t="s">
        <v>318</v>
      </c>
      <c r="E98" s="64" t="s">
        <v>319</v>
      </c>
      <c r="F98" s="64" t="s">
        <v>320</v>
      </c>
      <c r="G98" s="66">
        <v>1282.73</v>
      </c>
    </row>
    <row r="99" spans="1:9" ht="12" customHeight="1">
      <c r="C99" s="83" t="s">
        <v>321</v>
      </c>
      <c r="D99" s="83"/>
      <c r="E99" s="83"/>
      <c r="F99" s="83"/>
    </row>
    <row r="100" spans="1:9" ht="12" customHeight="1">
      <c r="C100" s="64" t="s">
        <v>236</v>
      </c>
      <c r="D100" s="64" t="s">
        <v>237</v>
      </c>
      <c r="E100" s="64" t="s">
        <v>238</v>
      </c>
      <c r="F100" s="64" t="s">
        <v>239</v>
      </c>
      <c r="G100" s="66">
        <v>1263.43</v>
      </c>
    </row>
    <row r="101" spans="1:9" ht="12" customHeight="1">
      <c r="C101" s="83" t="s">
        <v>240</v>
      </c>
      <c r="D101" s="83"/>
      <c r="E101" s="83"/>
      <c r="F101" s="83"/>
    </row>
    <row r="102" spans="1:9" ht="12" customHeight="1">
      <c r="C102" s="64" t="s">
        <v>236</v>
      </c>
      <c r="D102" s="64" t="s">
        <v>248</v>
      </c>
      <c r="E102" s="64" t="s">
        <v>249</v>
      </c>
      <c r="F102" s="64" t="s">
        <v>250</v>
      </c>
      <c r="G102" s="66">
        <v>1163.78</v>
      </c>
    </row>
    <row r="103" spans="1:9" ht="12" customHeight="1">
      <c r="C103" s="83" t="s">
        <v>251</v>
      </c>
      <c r="D103" s="83"/>
      <c r="E103" s="83"/>
      <c r="F103" s="83"/>
    </row>
    <row r="104" spans="1:9" ht="12" customHeight="1">
      <c r="C104" s="64" t="s">
        <v>236</v>
      </c>
      <c r="D104" s="64" t="s">
        <v>254</v>
      </c>
      <c r="E104" s="64" t="s">
        <v>255</v>
      </c>
      <c r="F104" s="64" t="s">
        <v>256</v>
      </c>
      <c r="G104" s="66">
        <v>1224.1600000000001</v>
      </c>
    </row>
    <row r="105" spans="1:9" ht="12" customHeight="1">
      <c r="C105" s="83" t="s">
        <v>257</v>
      </c>
      <c r="D105" s="83"/>
      <c r="E105" s="83"/>
      <c r="F105" s="83"/>
    </row>
    <row r="106" spans="1:9" ht="12" customHeight="1">
      <c r="C106" s="64" t="s">
        <v>236</v>
      </c>
      <c r="D106" s="64" t="s">
        <v>264</v>
      </c>
      <c r="E106" s="64" t="s">
        <v>265</v>
      </c>
      <c r="F106" s="64" t="s">
        <v>266</v>
      </c>
      <c r="G106" s="66">
        <v>1165.72</v>
      </c>
    </row>
    <row r="107" spans="1:9" ht="12" customHeight="1">
      <c r="C107" s="83" t="s">
        <v>267</v>
      </c>
      <c r="D107" s="83"/>
      <c r="E107" s="83"/>
      <c r="F107" s="83"/>
    </row>
    <row r="108" spans="1:9" ht="12" customHeight="1">
      <c r="C108" s="64" t="s">
        <v>236</v>
      </c>
      <c r="D108" s="64" t="s">
        <v>322</v>
      </c>
      <c r="E108" s="64" t="s">
        <v>323</v>
      </c>
      <c r="F108" s="64" t="s">
        <v>324</v>
      </c>
      <c r="G108" s="66">
        <v>1184.72</v>
      </c>
    </row>
    <row r="109" spans="1:9" ht="12" customHeight="1">
      <c r="C109" s="83" t="s">
        <v>325</v>
      </c>
      <c r="D109" s="83"/>
      <c r="E109" s="83"/>
      <c r="F109" s="83"/>
    </row>
    <row r="110" spans="1:9" ht="12" customHeight="1">
      <c r="C110" s="64" t="s">
        <v>236</v>
      </c>
      <c r="D110" s="64" t="s">
        <v>326</v>
      </c>
      <c r="E110" s="64" t="s">
        <v>327</v>
      </c>
      <c r="F110" s="64" t="s">
        <v>328</v>
      </c>
      <c r="G110" s="66">
        <v>1127.3699999999999</v>
      </c>
    </row>
    <row r="111" spans="1:9" ht="12" customHeight="1">
      <c r="C111" s="83" t="s">
        <v>329</v>
      </c>
      <c r="D111" s="83"/>
      <c r="E111" s="83"/>
      <c r="F111" s="83"/>
    </row>
    <row r="112" spans="1:9" ht="12" customHeight="1">
      <c r="F112" s="61" t="s">
        <v>228</v>
      </c>
      <c r="G112" s="67">
        <v>8411.91</v>
      </c>
      <c r="H112" s="67">
        <v>0</v>
      </c>
      <c r="I112" s="71">
        <v>8411.91</v>
      </c>
    </row>
    <row r="113" spans="1:9" ht="12" customHeight="1">
      <c r="F113" s="61" t="s">
        <v>199</v>
      </c>
      <c r="G113" s="61" t="s">
        <v>0</v>
      </c>
      <c r="H113" s="61" t="s">
        <v>0</v>
      </c>
      <c r="I113" s="71">
        <v>8411.91</v>
      </c>
    </row>
    <row r="115" spans="1:9" ht="12" customHeight="1">
      <c r="A115" s="64" t="s">
        <v>56</v>
      </c>
      <c r="B115" s="83" t="s">
        <v>57</v>
      </c>
      <c r="C115" s="83"/>
      <c r="D115" s="83"/>
      <c r="E115" s="83"/>
      <c r="F115" s="64" t="s">
        <v>193</v>
      </c>
      <c r="I115" s="69">
        <v>0</v>
      </c>
    </row>
    <row r="116" spans="1:9" ht="12" customHeight="1">
      <c r="C116" s="64" t="s">
        <v>236</v>
      </c>
      <c r="D116" s="64" t="s">
        <v>318</v>
      </c>
      <c r="E116" s="64" t="s">
        <v>319</v>
      </c>
      <c r="F116" s="64" t="s">
        <v>320</v>
      </c>
      <c r="G116" s="66">
        <v>4076.3</v>
      </c>
    </row>
    <row r="117" spans="1:9" ht="12" customHeight="1">
      <c r="C117" s="83" t="s">
        <v>321</v>
      </c>
      <c r="D117" s="83"/>
      <c r="E117" s="83"/>
      <c r="F117" s="83"/>
    </row>
    <row r="118" spans="1:9" ht="12" customHeight="1">
      <c r="C118" s="64" t="s">
        <v>236</v>
      </c>
      <c r="D118" s="64" t="s">
        <v>237</v>
      </c>
      <c r="E118" s="64" t="s">
        <v>238</v>
      </c>
      <c r="F118" s="64" t="s">
        <v>239</v>
      </c>
      <c r="G118" s="66">
        <v>4095.6</v>
      </c>
    </row>
    <row r="119" spans="1:9" ht="12" customHeight="1">
      <c r="C119" s="83" t="s">
        <v>240</v>
      </c>
      <c r="D119" s="83"/>
      <c r="E119" s="83"/>
      <c r="F119" s="83"/>
    </row>
    <row r="120" spans="1:9" ht="12" customHeight="1">
      <c r="C120" s="64" t="s">
        <v>236</v>
      </c>
      <c r="D120" s="64" t="s">
        <v>248</v>
      </c>
      <c r="E120" s="64" t="s">
        <v>249</v>
      </c>
      <c r="F120" s="64" t="s">
        <v>250</v>
      </c>
      <c r="G120" s="66">
        <v>4195.25</v>
      </c>
    </row>
    <row r="121" spans="1:9" ht="12" customHeight="1">
      <c r="C121" s="83" t="s">
        <v>251</v>
      </c>
      <c r="D121" s="83"/>
      <c r="E121" s="83"/>
      <c r="F121" s="83"/>
    </row>
    <row r="122" spans="1:9" ht="12" customHeight="1">
      <c r="C122" s="64" t="s">
        <v>236</v>
      </c>
      <c r="D122" s="64" t="s">
        <v>254</v>
      </c>
      <c r="E122" s="64" t="s">
        <v>255</v>
      </c>
      <c r="F122" s="64" t="s">
        <v>256</v>
      </c>
      <c r="G122" s="66">
        <v>4134.87</v>
      </c>
    </row>
    <row r="123" spans="1:9" ht="12" customHeight="1">
      <c r="C123" s="83" t="s">
        <v>257</v>
      </c>
      <c r="D123" s="83"/>
      <c r="E123" s="83"/>
      <c r="F123" s="83"/>
    </row>
    <row r="124" spans="1:9" ht="12" customHeight="1">
      <c r="C124" s="64" t="s">
        <v>236</v>
      </c>
      <c r="D124" s="64" t="s">
        <v>264</v>
      </c>
      <c r="E124" s="64" t="s">
        <v>265</v>
      </c>
      <c r="F124" s="64" t="s">
        <v>266</v>
      </c>
      <c r="G124" s="66">
        <v>4193.3100000000004</v>
      </c>
    </row>
    <row r="125" spans="1:9" ht="12" customHeight="1">
      <c r="C125" s="83" t="s">
        <v>267</v>
      </c>
      <c r="D125" s="83"/>
      <c r="E125" s="83"/>
      <c r="F125" s="83"/>
    </row>
    <row r="126" spans="1:9" ht="12" customHeight="1">
      <c r="C126" s="64" t="s">
        <v>236</v>
      </c>
      <c r="D126" s="64" t="s">
        <v>322</v>
      </c>
      <c r="E126" s="64" t="s">
        <v>323</v>
      </c>
      <c r="F126" s="64" t="s">
        <v>324</v>
      </c>
      <c r="G126" s="66">
        <v>4174.3100000000004</v>
      </c>
    </row>
    <row r="127" spans="1:9" ht="12" customHeight="1">
      <c r="C127" s="83" t="s">
        <v>325</v>
      </c>
      <c r="D127" s="83"/>
      <c r="E127" s="83"/>
      <c r="F127" s="83"/>
    </row>
    <row r="128" spans="1:9" ht="12" customHeight="1">
      <c r="C128" s="64" t="s">
        <v>236</v>
      </c>
      <c r="D128" s="64" t="s">
        <v>326</v>
      </c>
      <c r="E128" s="64" t="s">
        <v>327</v>
      </c>
      <c r="F128" s="64" t="s">
        <v>328</v>
      </c>
      <c r="G128" s="66">
        <v>4231.66</v>
      </c>
    </row>
    <row r="129" spans="1:9" ht="12" customHeight="1">
      <c r="C129" s="83" t="s">
        <v>329</v>
      </c>
      <c r="D129" s="83"/>
      <c r="E129" s="83"/>
      <c r="F129" s="83"/>
    </row>
    <row r="130" spans="1:9" ht="12" customHeight="1">
      <c r="F130" s="61" t="s">
        <v>228</v>
      </c>
      <c r="G130" s="67">
        <v>29101.3</v>
      </c>
      <c r="H130" s="67">
        <v>0</v>
      </c>
      <c r="I130" s="71">
        <v>29101.3</v>
      </c>
    </row>
    <row r="131" spans="1:9" ht="12" customHeight="1">
      <c r="F131" s="61" t="s">
        <v>199</v>
      </c>
      <c r="G131" s="61" t="s">
        <v>0</v>
      </c>
      <c r="H131" s="61" t="s">
        <v>0</v>
      </c>
      <c r="I131" s="71">
        <v>29101.3</v>
      </c>
    </row>
    <row r="133" spans="1:9" ht="12" customHeight="1">
      <c r="A133" s="64" t="s">
        <v>60</v>
      </c>
      <c r="B133" s="83" t="s">
        <v>61</v>
      </c>
      <c r="C133" s="83"/>
      <c r="D133" s="83"/>
      <c r="E133" s="83"/>
      <c r="F133" s="64" t="s">
        <v>193</v>
      </c>
      <c r="I133" s="69">
        <v>0</v>
      </c>
    </row>
    <row r="134" spans="1:9" ht="12" customHeight="1">
      <c r="C134" s="64" t="s">
        <v>212</v>
      </c>
      <c r="D134" s="64" t="s">
        <v>330</v>
      </c>
      <c r="E134" s="64" t="s">
        <v>235</v>
      </c>
      <c r="F134" s="64" t="s">
        <v>331</v>
      </c>
      <c r="G134" s="66">
        <v>100</v>
      </c>
    </row>
    <row r="135" spans="1:9" ht="12" customHeight="1">
      <c r="C135" s="64" t="s">
        <v>212</v>
      </c>
      <c r="D135" s="64" t="s">
        <v>332</v>
      </c>
      <c r="E135" s="64" t="s">
        <v>333</v>
      </c>
      <c r="F135" s="64" t="s">
        <v>334</v>
      </c>
      <c r="G135" s="66">
        <v>240</v>
      </c>
    </row>
    <row r="136" spans="1:9" ht="12" customHeight="1">
      <c r="C136" s="64" t="s">
        <v>212</v>
      </c>
      <c r="D136" s="64" t="s">
        <v>335</v>
      </c>
      <c r="E136" s="64" t="s">
        <v>263</v>
      </c>
      <c r="F136" s="64" t="s">
        <v>334</v>
      </c>
      <c r="G136" s="66">
        <v>26</v>
      </c>
    </row>
    <row r="137" spans="1:9" ht="12" customHeight="1">
      <c r="C137" s="64" t="s">
        <v>212</v>
      </c>
      <c r="D137" s="64" t="s">
        <v>336</v>
      </c>
      <c r="E137" s="64" t="s">
        <v>225</v>
      </c>
      <c r="F137" s="64" t="s">
        <v>337</v>
      </c>
      <c r="G137" s="66">
        <v>210</v>
      </c>
    </row>
    <row r="138" spans="1:9" ht="12" customHeight="1">
      <c r="C138" s="64" t="s">
        <v>212</v>
      </c>
      <c r="D138" s="64" t="s">
        <v>338</v>
      </c>
      <c r="E138" s="64" t="s">
        <v>339</v>
      </c>
      <c r="F138" s="64" t="s">
        <v>215</v>
      </c>
      <c r="G138" s="66">
        <v>100</v>
      </c>
    </row>
    <row r="139" spans="1:9" ht="12" customHeight="1">
      <c r="C139" s="64" t="s">
        <v>236</v>
      </c>
      <c r="D139" s="64" t="s">
        <v>340</v>
      </c>
      <c r="E139" s="64" t="s">
        <v>323</v>
      </c>
      <c r="F139" s="64" t="s">
        <v>341</v>
      </c>
      <c r="H139" s="66">
        <v>100</v>
      </c>
    </row>
    <row r="140" spans="1:9" ht="12" customHeight="1">
      <c r="C140" s="83" t="s">
        <v>342</v>
      </c>
      <c r="D140" s="83"/>
      <c r="E140" s="83"/>
      <c r="F140" s="83"/>
    </row>
    <row r="141" spans="1:9" ht="12" customHeight="1">
      <c r="F141" s="61" t="s">
        <v>228</v>
      </c>
      <c r="G141" s="67">
        <v>676</v>
      </c>
      <c r="H141" s="67">
        <v>100</v>
      </c>
      <c r="I141" s="71">
        <v>576</v>
      </c>
    </row>
    <row r="142" spans="1:9" ht="12" customHeight="1">
      <c r="F142" s="61" t="s">
        <v>199</v>
      </c>
      <c r="G142" s="61" t="s">
        <v>0</v>
      </c>
      <c r="H142" s="61" t="s">
        <v>0</v>
      </c>
      <c r="I142" s="71">
        <v>576</v>
      </c>
    </row>
    <row r="144" spans="1:9" ht="12" customHeight="1">
      <c r="A144" s="64" t="s">
        <v>62</v>
      </c>
      <c r="B144" s="83" t="s">
        <v>63</v>
      </c>
      <c r="C144" s="83"/>
      <c r="D144" s="83"/>
      <c r="E144" s="83"/>
      <c r="F144" s="64" t="s">
        <v>193</v>
      </c>
      <c r="I144" s="69">
        <v>0</v>
      </c>
    </row>
    <row r="145" spans="1:9" ht="12" customHeight="1">
      <c r="C145" s="64" t="s">
        <v>212</v>
      </c>
      <c r="D145" s="64" t="s">
        <v>343</v>
      </c>
      <c r="E145" s="64" t="s">
        <v>344</v>
      </c>
      <c r="F145" s="64" t="s">
        <v>215</v>
      </c>
      <c r="G145" s="66">
        <v>100</v>
      </c>
    </row>
    <row r="146" spans="1:9" ht="12" customHeight="1">
      <c r="C146" s="64" t="s">
        <v>236</v>
      </c>
      <c r="D146" s="64" t="s">
        <v>340</v>
      </c>
      <c r="E146" s="64" t="s">
        <v>323</v>
      </c>
      <c r="F146" s="64" t="s">
        <v>341</v>
      </c>
      <c r="G146" s="66">
        <v>100</v>
      </c>
    </row>
    <row r="147" spans="1:9" ht="12" customHeight="1">
      <c r="C147" s="83" t="s">
        <v>342</v>
      </c>
      <c r="D147" s="83"/>
      <c r="E147" s="83"/>
      <c r="F147" s="83"/>
    </row>
    <row r="148" spans="1:9" ht="12" customHeight="1">
      <c r="C148" s="64" t="s">
        <v>212</v>
      </c>
      <c r="D148" s="64" t="s">
        <v>345</v>
      </c>
      <c r="E148" s="64" t="s">
        <v>315</v>
      </c>
      <c r="F148" s="64" t="s">
        <v>215</v>
      </c>
      <c r="G148" s="66">
        <v>100</v>
      </c>
    </row>
    <row r="149" spans="1:9" ht="12" customHeight="1">
      <c r="F149" s="61" t="s">
        <v>228</v>
      </c>
      <c r="G149" s="67">
        <v>300</v>
      </c>
      <c r="H149" s="67">
        <v>0</v>
      </c>
      <c r="I149" s="71">
        <v>300</v>
      </c>
    </row>
    <row r="150" spans="1:9" ht="12" customHeight="1">
      <c r="F150" s="61" t="s">
        <v>199</v>
      </c>
      <c r="G150" s="61" t="s">
        <v>0</v>
      </c>
      <c r="H150" s="61" t="s">
        <v>0</v>
      </c>
      <c r="I150" s="71">
        <v>300</v>
      </c>
    </row>
    <row r="152" spans="1:9" ht="12" customHeight="1">
      <c r="A152" s="64" t="s">
        <v>64</v>
      </c>
      <c r="B152" s="83" t="s">
        <v>65</v>
      </c>
      <c r="C152" s="83"/>
      <c r="D152" s="83"/>
      <c r="E152" s="83"/>
      <c r="F152" s="64" t="s">
        <v>193</v>
      </c>
      <c r="I152" s="69">
        <v>0</v>
      </c>
    </row>
    <row r="153" spans="1:9" ht="12" customHeight="1">
      <c r="C153" s="64" t="s">
        <v>212</v>
      </c>
      <c r="D153" s="64" t="s">
        <v>346</v>
      </c>
      <c r="E153" s="64" t="s">
        <v>235</v>
      </c>
      <c r="F153" s="64" t="s">
        <v>347</v>
      </c>
      <c r="G153" s="66">
        <v>10</v>
      </c>
    </row>
    <row r="154" spans="1:9" ht="12" customHeight="1">
      <c r="F154" s="61" t="s">
        <v>228</v>
      </c>
      <c r="G154" s="67">
        <v>10</v>
      </c>
      <c r="H154" s="67">
        <v>0</v>
      </c>
      <c r="I154" s="71">
        <v>10</v>
      </c>
    </row>
    <row r="156" spans="1:9" ht="12" customHeight="1">
      <c r="F156" s="61" t="s">
        <v>199</v>
      </c>
      <c r="G156" s="61" t="s">
        <v>0</v>
      </c>
      <c r="H156" s="61" t="s">
        <v>0</v>
      </c>
      <c r="I156" s="71">
        <v>10</v>
      </c>
    </row>
    <row r="158" spans="1:9" ht="12" customHeight="1">
      <c r="A158" s="64" t="s">
        <v>66</v>
      </c>
      <c r="B158" s="83" t="s">
        <v>67</v>
      </c>
      <c r="C158" s="83"/>
      <c r="D158" s="83"/>
      <c r="E158" s="83"/>
      <c r="F158" s="64" t="s">
        <v>193</v>
      </c>
      <c r="I158" s="69">
        <v>0</v>
      </c>
    </row>
    <row r="159" spans="1:9" ht="12" customHeight="1">
      <c r="C159" s="64" t="s">
        <v>212</v>
      </c>
      <c r="D159" s="64" t="s">
        <v>348</v>
      </c>
      <c r="E159" s="64" t="s">
        <v>349</v>
      </c>
      <c r="F159" s="64" t="s">
        <v>350</v>
      </c>
      <c r="G159" s="66">
        <v>7145</v>
      </c>
    </row>
    <row r="160" spans="1:9" ht="12" customHeight="1">
      <c r="C160" s="64" t="s">
        <v>212</v>
      </c>
      <c r="D160" s="64" t="s">
        <v>351</v>
      </c>
      <c r="E160" s="64" t="s">
        <v>246</v>
      </c>
      <c r="F160" s="64" t="s">
        <v>352</v>
      </c>
      <c r="G160" s="66">
        <v>1073</v>
      </c>
    </row>
    <row r="161" spans="1:9" ht="12" customHeight="1">
      <c r="C161" s="64" t="s">
        <v>212</v>
      </c>
      <c r="D161" s="64" t="s">
        <v>353</v>
      </c>
      <c r="E161" s="64" t="s">
        <v>279</v>
      </c>
      <c r="F161" s="64" t="s">
        <v>350</v>
      </c>
      <c r="G161" s="66">
        <v>7328.25</v>
      </c>
    </row>
    <row r="162" spans="1:9" ht="12" customHeight="1">
      <c r="C162" s="64" t="s">
        <v>354</v>
      </c>
      <c r="D162" s="64" t="s">
        <v>355</v>
      </c>
      <c r="E162" s="64" t="s">
        <v>356</v>
      </c>
      <c r="F162" s="64" t="s">
        <v>357</v>
      </c>
      <c r="H162" s="66">
        <v>248</v>
      </c>
    </row>
    <row r="163" spans="1:9" ht="12" customHeight="1">
      <c r="C163" s="64" t="s">
        <v>212</v>
      </c>
      <c r="D163" s="64" t="s">
        <v>358</v>
      </c>
      <c r="E163" s="64" t="s">
        <v>359</v>
      </c>
      <c r="F163" s="64" t="s">
        <v>350</v>
      </c>
      <c r="G163" s="66">
        <v>6598.91</v>
      </c>
    </row>
    <row r="164" spans="1:9" ht="12" customHeight="1">
      <c r="F164" s="61" t="s">
        <v>228</v>
      </c>
      <c r="G164" s="67">
        <v>22145.16</v>
      </c>
      <c r="H164" s="67">
        <v>248</v>
      </c>
      <c r="I164" s="71">
        <v>21897.16</v>
      </c>
    </row>
    <row r="165" spans="1:9" ht="12" customHeight="1">
      <c r="F165" s="61" t="s">
        <v>199</v>
      </c>
      <c r="G165" s="61" t="s">
        <v>0</v>
      </c>
      <c r="H165" s="61" t="s">
        <v>0</v>
      </c>
      <c r="I165" s="71">
        <v>21897.16</v>
      </c>
    </row>
    <row r="167" spans="1:9" ht="12" customHeight="1">
      <c r="A167" s="64" t="s">
        <v>68</v>
      </c>
      <c r="B167" s="83" t="s">
        <v>69</v>
      </c>
      <c r="C167" s="83"/>
      <c r="D167" s="83"/>
      <c r="E167" s="83"/>
      <c r="F167" s="64" t="s">
        <v>193</v>
      </c>
      <c r="I167" s="69">
        <v>0</v>
      </c>
    </row>
    <row r="168" spans="1:9" ht="12" customHeight="1">
      <c r="C168" s="64" t="s">
        <v>212</v>
      </c>
      <c r="D168" s="64" t="s">
        <v>360</v>
      </c>
      <c r="E168" s="64" t="s">
        <v>361</v>
      </c>
      <c r="F168" s="64" t="s">
        <v>362</v>
      </c>
      <c r="G168" s="66">
        <v>750</v>
      </c>
    </row>
    <row r="169" spans="1:9" ht="12" customHeight="1">
      <c r="F169" s="61" t="s">
        <v>228</v>
      </c>
      <c r="G169" s="67">
        <v>750</v>
      </c>
      <c r="H169" s="67">
        <v>0</v>
      </c>
      <c r="I169" s="71">
        <v>750</v>
      </c>
    </row>
    <row r="170" spans="1:9" ht="12" customHeight="1">
      <c r="F170" s="61" t="s">
        <v>199</v>
      </c>
      <c r="G170" s="61" t="s">
        <v>0</v>
      </c>
      <c r="H170" s="61" t="s">
        <v>0</v>
      </c>
      <c r="I170" s="71">
        <v>750</v>
      </c>
    </row>
    <row r="172" spans="1:9" ht="12" customHeight="1">
      <c r="A172" s="64" t="s">
        <v>129</v>
      </c>
      <c r="B172" s="83" t="s">
        <v>130</v>
      </c>
      <c r="C172" s="83"/>
      <c r="D172" s="83"/>
      <c r="E172" s="83"/>
      <c r="F172" s="64" t="s">
        <v>193</v>
      </c>
      <c r="I172" s="69">
        <v>0</v>
      </c>
    </row>
    <row r="173" spans="1:9" ht="12" customHeight="1">
      <c r="C173" s="64" t="s">
        <v>212</v>
      </c>
      <c r="D173" s="64" t="s">
        <v>363</v>
      </c>
      <c r="E173" s="64" t="s">
        <v>309</v>
      </c>
      <c r="F173" s="64" t="s">
        <v>364</v>
      </c>
      <c r="G173" s="66">
        <v>1610.83</v>
      </c>
    </row>
    <row r="174" spans="1:9" ht="12" customHeight="1">
      <c r="C174" s="64" t="s">
        <v>212</v>
      </c>
      <c r="D174" s="64" t="s">
        <v>365</v>
      </c>
      <c r="E174" s="64" t="s">
        <v>366</v>
      </c>
      <c r="F174" s="64" t="s">
        <v>364</v>
      </c>
      <c r="G174" s="66">
        <v>1387.85</v>
      </c>
    </row>
    <row r="175" spans="1:9" ht="12" customHeight="1">
      <c r="C175" s="64" t="s">
        <v>212</v>
      </c>
      <c r="D175" s="64" t="s">
        <v>367</v>
      </c>
      <c r="E175" s="64" t="s">
        <v>368</v>
      </c>
      <c r="F175" s="64" t="s">
        <v>364</v>
      </c>
      <c r="G175" s="66">
        <v>1394.52</v>
      </c>
    </row>
    <row r="176" spans="1:9" ht="12" customHeight="1">
      <c r="C176" s="64" t="s">
        <v>212</v>
      </c>
      <c r="D176" s="64" t="s">
        <v>369</v>
      </c>
      <c r="E176" s="64" t="s">
        <v>361</v>
      </c>
      <c r="F176" s="64" t="s">
        <v>364</v>
      </c>
      <c r="G176" s="66">
        <v>1343.31</v>
      </c>
    </row>
    <row r="177" spans="1:9" ht="12" customHeight="1">
      <c r="C177" s="64" t="s">
        <v>212</v>
      </c>
      <c r="D177" s="64" t="s">
        <v>370</v>
      </c>
      <c r="E177" s="64" t="s">
        <v>223</v>
      </c>
      <c r="F177" s="64" t="s">
        <v>364</v>
      </c>
      <c r="G177" s="66">
        <v>1128.54</v>
      </c>
    </row>
    <row r="178" spans="1:9" ht="12" customHeight="1">
      <c r="C178" s="64" t="s">
        <v>212</v>
      </c>
      <c r="D178" s="64" t="s">
        <v>371</v>
      </c>
      <c r="E178" s="64" t="s">
        <v>372</v>
      </c>
      <c r="F178" s="64" t="s">
        <v>364</v>
      </c>
      <c r="G178" s="66">
        <v>1249.6099999999999</v>
      </c>
    </row>
    <row r="179" spans="1:9" ht="12" customHeight="1">
      <c r="C179" s="64" t="s">
        <v>212</v>
      </c>
      <c r="D179" s="64" t="s">
        <v>373</v>
      </c>
      <c r="E179" s="64" t="s">
        <v>315</v>
      </c>
      <c r="F179" s="64" t="s">
        <v>364</v>
      </c>
      <c r="G179" s="66">
        <v>1080.0999999999999</v>
      </c>
    </row>
    <row r="180" spans="1:9" ht="12" customHeight="1">
      <c r="F180" s="61" t="s">
        <v>228</v>
      </c>
      <c r="G180" s="67">
        <v>9194.76</v>
      </c>
      <c r="H180" s="67">
        <v>0</v>
      </c>
      <c r="I180" s="71">
        <v>9194.76</v>
      </c>
    </row>
    <row r="181" spans="1:9" ht="12" customHeight="1">
      <c r="F181" s="61" t="s">
        <v>199</v>
      </c>
      <c r="G181" s="61" t="s">
        <v>0</v>
      </c>
      <c r="H181" s="61" t="s">
        <v>0</v>
      </c>
      <c r="I181" s="71">
        <v>9194.76</v>
      </c>
    </row>
    <row r="183" spans="1:9" ht="12" customHeight="1">
      <c r="A183" s="64" t="s">
        <v>131</v>
      </c>
      <c r="B183" s="83" t="s">
        <v>132</v>
      </c>
      <c r="C183" s="83"/>
      <c r="D183" s="83"/>
      <c r="E183" s="83"/>
      <c r="F183" s="64" t="s">
        <v>193</v>
      </c>
      <c r="I183" s="69">
        <v>0</v>
      </c>
    </row>
    <row r="184" spans="1:9" ht="12" customHeight="1">
      <c r="C184" s="64" t="s">
        <v>212</v>
      </c>
      <c r="D184" s="64" t="s">
        <v>374</v>
      </c>
      <c r="E184" s="64" t="s">
        <v>375</v>
      </c>
      <c r="F184" s="64" t="s">
        <v>376</v>
      </c>
      <c r="G184" s="66">
        <v>3912.22</v>
      </c>
    </row>
    <row r="185" spans="1:9" ht="12" customHeight="1">
      <c r="C185" s="64" t="s">
        <v>212</v>
      </c>
      <c r="D185" s="64" t="s">
        <v>377</v>
      </c>
      <c r="E185" s="64" t="s">
        <v>309</v>
      </c>
      <c r="F185" s="64" t="s">
        <v>378</v>
      </c>
      <c r="G185" s="66">
        <v>1134.55</v>
      </c>
    </row>
    <row r="186" spans="1:9" ht="12" customHeight="1">
      <c r="C186" s="64" t="s">
        <v>212</v>
      </c>
      <c r="D186" s="64" t="s">
        <v>379</v>
      </c>
      <c r="E186" s="64" t="s">
        <v>232</v>
      </c>
      <c r="F186" s="64" t="s">
        <v>378</v>
      </c>
      <c r="G186" s="66">
        <v>1551.78</v>
      </c>
    </row>
    <row r="187" spans="1:9" ht="12" customHeight="1">
      <c r="C187" s="64" t="s">
        <v>212</v>
      </c>
      <c r="D187" s="64" t="s">
        <v>380</v>
      </c>
      <c r="E187" s="64" t="s">
        <v>381</v>
      </c>
      <c r="F187" s="64" t="s">
        <v>376</v>
      </c>
      <c r="G187" s="66">
        <v>4596.09</v>
      </c>
    </row>
    <row r="188" spans="1:9" ht="12" customHeight="1">
      <c r="C188" s="64" t="s">
        <v>212</v>
      </c>
      <c r="D188" s="64" t="s">
        <v>382</v>
      </c>
      <c r="E188" s="64" t="s">
        <v>383</v>
      </c>
      <c r="F188" s="64" t="s">
        <v>378</v>
      </c>
      <c r="G188" s="66">
        <v>1296.93</v>
      </c>
    </row>
    <row r="189" spans="1:9" ht="12" customHeight="1">
      <c r="C189" s="64" t="s">
        <v>212</v>
      </c>
      <c r="D189" s="64" t="s">
        <v>384</v>
      </c>
      <c r="E189" s="64" t="s">
        <v>242</v>
      </c>
      <c r="F189" s="64" t="s">
        <v>376</v>
      </c>
      <c r="G189" s="66">
        <v>3728.81</v>
      </c>
    </row>
    <row r="190" spans="1:9" ht="12" customHeight="1">
      <c r="C190" s="64" t="s">
        <v>212</v>
      </c>
      <c r="D190" s="64" t="s">
        <v>385</v>
      </c>
      <c r="E190" s="64" t="s">
        <v>386</v>
      </c>
      <c r="F190" s="64" t="s">
        <v>376</v>
      </c>
      <c r="G190" s="66">
        <v>3245.49</v>
      </c>
    </row>
    <row r="191" spans="1:9" ht="12" customHeight="1">
      <c r="C191" s="64" t="s">
        <v>212</v>
      </c>
      <c r="D191" s="64" t="s">
        <v>387</v>
      </c>
      <c r="E191" s="64" t="s">
        <v>361</v>
      </c>
      <c r="F191" s="64" t="s">
        <v>378</v>
      </c>
      <c r="G191" s="66">
        <v>1037.73</v>
      </c>
    </row>
    <row r="192" spans="1:9" ht="12" customHeight="1">
      <c r="C192" s="64" t="s">
        <v>212</v>
      </c>
      <c r="D192" s="64" t="s">
        <v>388</v>
      </c>
      <c r="E192" s="64" t="s">
        <v>389</v>
      </c>
      <c r="F192" s="64" t="s">
        <v>376</v>
      </c>
      <c r="G192" s="66">
        <v>2484.52</v>
      </c>
    </row>
    <row r="193" spans="1:9" ht="12" customHeight="1">
      <c r="C193" s="64" t="s">
        <v>212</v>
      </c>
      <c r="D193" s="64" t="s">
        <v>390</v>
      </c>
      <c r="E193" s="64" t="s">
        <v>391</v>
      </c>
      <c r="F193" s="64" t="s">
        <v>378</v>
      </c>
      <c r="G193" s="66">
        <v>911.56</v>
      </c>
    </row>
    <row r="194" spans="1:9" ht="12" customHeight="1">
      <c r="C194" s="64" t="s">
        <v>212</v>
      </c>
      <c r="D194" s="64" t="s">
        <v>392</v>
      </c>
      <c r="E194" s="64" t="s">
        <v>356</v>
      </c>
      <c r="F194" s="64" t="s">
        <v>378</v>
      </c>
      <c r="G194" s="66">
        <v>654.01</v>
      </c>
    </row>
    <row r="195" spans="1:9" ht="12" customHeight="1">
      <c r="C195" s="64" t="s">
        <v>212</v>
      </c>
      <c r="D195" s="64" t="s">
        <v>393</v>
      </c>
      <c r="E195" s="64" t="s">
        <v>394</v>
      </c>
      <c r="F195" s="64" t="s">
        <v>376</v>
      </c>
      <c r="G195" s="66">
        <v>1391.07</v>
      </c>
    </row>
    <row r="196" spans="1:9" ht="12" customHeight="1">
      <c r="C196" s="64" t="s">
        <v>212</v>
      </c>
      <c r="D196" s="64" t="s">
        <v>395</v>
      </c>
      <c r="E196" s="64" t="s">
        <v>359</v>
      </c>
      <c r="F196" s="64" t="s">
        <v>378</v>
      </c>
      <c r="G196" s="66">
        <v>344.82</v>
      </c>
    </row>
    <row r="197" spans="1:9" ht="12" customHeight="1">
      <c r="C197" s="64" t="s">
        <v>212</v>
      </c>
      <c r="D197" s="64" t="s">
        <v>396</v>
      </c>
      <c r="E197" s="64" t="s">
        <v>283</v>
      </c>
      <c r="F197" s="64" t="s">
        <v>376</v>
      </c>
      <c r="G197" s="66">
        <v>422.77</v>
      </c>
    </row>
    <row r="198" spans="1:9" ht="12" customHeight="1">
      <c r="C198" s="64" t="s">
        <v>212</v>
      </c>
      <c r="D198" s="64" t="s">
        <v>397</v>
      </c>
      <c r="E198" s="64" t="s">
        <v>283</v>
      </c>
      <c r="F198" s="64" t="s">
        <v>376</v>
      </c>
      <c r="G198" s="66">
        <v>422.77</v>
      </c>
    </row>
    <row r="199" spans="1:9" ht="12" customHeight="1">
      <c r="C199" s="64" t="s">
        <v>258</v>
      </c>
      <c r="D199" s="64" t="s">
        <v>396</v>
      </c>
      <c r="E199" s="64" t="s">
        <v>283</v>
      </c>
      <c r="F199" s="64" t="s">
        <v>398</v>
      </c>
      <c r="H199" s="66">
        <v>422.77</v>
      </c>
    </row>
    <row r="200" spans="1:9" ht="12" customHeight="1">
      <c r="F200" s="61" t="s">
        <v>228</v>
      </c>
      <c r="G200" s="67">
        <v>27135.119999999999</v>
      </c>
      <c r="H200" s="67">
        <v>422.77</v>
      </c>
      <c r="I200" s="71">
        <v>26712.35</v>
      </c>
    </row>
    <row r="201" spans="1:9" ht="12" customHeight="1">
      <c r="F201" s="61" t="s">
        <v>199</v>
      </c>
      <c r="G201" s="61" t="s">
        <v>0</v>
      </c>
      <c r="H201" s="61" t="s">
        <v>0</v>
      </c>
      <c r="I201" s="71">
        <v>26712.35</v>
      </c>
    </row>
    <row r="203" spans="1:9" ht="12" customHeight="1">
      <c r="A203" s="64" t="s">
        <v>133</v>
      </c>
      <c r="B203" s="83" t="s">
        <v>134</v>
      </c>
      <c r="C203" s="83"/>
      <c r="D203" s="83"/>
      <c r="E203" s="83"/>
      <c r="F203" s="64" t="s">
        <v>193</v>
      </c>
      <c r="I203" s="69">
        <v>0</v>
      </c>
    </row>
    <row r="204" spans="1:9" ht="12" customHeight="1">
      <c r="C204" s="64" t="s">
        <v>212</v>
      </c>
      <c r="D204" s="64" t="s">
        <v>399</v>
      </c>
      <c r="E204" s="64" t="s">
        <v>309</v>
      </c>
      <c r="F204" s="64" t="s">
        <v>400</v>
      </c>
      <c r="G204" s="66">
        <v>732.47</v>
      </c>
    </row>
    <row r="205" spans="1:9" ht="12" customHeight="1">
      <c r="C205" s="64" t="s">
        <v>212</v>
      </c>
      <c r="D205" s="64" t="s">
        <v>399</v>
      </c>
      <c r="E205" s="64" t="s">
        <v>309</v>
      </c>
      <c r="F205" s="64" t="s">
        <v>400</v>
      </c>
      <c r="G205" s="66">
        <v>645.27</v>
      </c>
    </row>
    <row r="206" spans="1:9" ht="12" customHeight="1">
      <c r="C206" s="64" t="s">
        <v>212</v>
      </c>
      <c r="D206" s="64" t="s">
        <v>401</v>
      </c>
      <c r="E206" s="64" t="s">
        <v>242</v>
      </c>
      <c r="F206" s="64" t="s">
        <v>400</v>
      </c>
      <c r="G206" s="66">
        <v>776.07</v>
      </c>
    </row>
    <row r="207" spans="1:9" ht="12" customHeight="1">
      <c r="C207" s="64" t="s">
        <v>212</v>
      </c>
      <c r="D207" s="64" t="s">
        <v>401</v>
      </c>
      <c r="E207" s="64" t="s">
        <v>242</v>
      </c>
      <c r="F207" s="64" t="s">
        <v>400</v>
      </c>
      <c r="G207" s="66">
        <v>667.07</v>
      </c>
    </row>
    <row r="208" spans="1:9" ht="12" customHeight="1">
      <c r="C208" s="64" t="s">
        <v>212</v>
      </c>
      <c r="D208" s="64" t="s">
        <v>402</v>
      </c>
      <c r="E208" s="64" t="s">
        <v>391</v>
      </c>
      <c r="F208" s="64" t="s">
        <v>400</v>
      </c>
      <c r="G208" s="66">
        <v>1809.67</v>
      </c>
    </row>
    <row r="209" spans="1:9" ht="12" customHeight="1">
      <c r="C209" s="64" t="s">
        <v>212</v>
      </c>
      <c r="D209" s="64" t="s">
        <v>402</v>
      </c>
      <c r="E209" s="64" t="s">
        <v>391</v>
      </c>
      <c r="F209" s="64" t="s">
        <v>400</v>
      </c>
      <c r="G209" s="66">
        <v>3381.47</v>
      </c>
    </row>
    <row r="210" spans="1:9" ht="12" customHeight="1">
      <c r="C210" s="64" t="s">
        <v>236</v>
      </c>
      <c r="D210" s="64" t="s">
        <v>264</v>
      </c>
      <c r="E210" s="64" t="s">
        <v>265</v>
      </c>
      <c r="F210" s="64" t="s">
        <v>266</v>
      </c>
      <c r="H210" s="66">
        <v>1327</v>
      </c>
    </row>
    <row r="211" spans="1:9" ht="12" customHeight="1">
      <c r="C211" s="64" t="s">
        <v>236</v>
      </c>
      <c r="D211" s="64" t="s">
        <v>264</v>
      </c>
      <c r="E211" s="64" t="s">
        <v>265</v>
      </c>
      <c r="F211" s="64" t="s">
        <v>266</v>
      </c>
      <c r="H211" s="66">
        <v>1300.2</v>
      </c>
    </row>
    <row r="212" spans="1:9" ht="12" customHeight="1">
      <c r="C212" s="64" t="s">
        <v>236</v>
      </c>
      <c r="D212" s="64" t="s">
        <v>264</v>
      </c>
      <c r="E212" s="64" t="s">
        <v>265</v>
      </c>
      <c r="F212" s="64" t="s">
        <v>266</v>
      </c>
      <c r="H212" s="66">
        <v>1142.5999999999999</v>
      </c>
    </row>
    <row r="213" spans="1:9" ht="12" customHeight="1">
      <c r="C213" s="83" t="s">
        <v>267</v>
      </c>
      <c r="D213" s="83"/>
      <c r="E213" s="83"/>
      <c r="F213" s="83"/>
    </row>
    <row r="214" spans="1:9" ht="12" customHeight="1">
      <c r="C214" s="64" t="s">
        <v>212</v>
      </c>
      <c r="D214" s="64" t="s">
        <v>403</v>
      </c>
      <c r="E214" s="64" t="s">
        <v>299</v>
      </c>
      <c r="F214" s="64" t="s">
        <v>400</v>
      </c>
      <c r="G214" s="66">
        <v>710.67</v>
      </c>
    </row>
    <row r="215" spans="1:9" ht="12" customHeight="1">
      <c r="C215" s="64" t="s">
        <v>212</v>
      </c>
      <c r="D215" s="64" t="s">
        <v>403</v>
      </c>
      <c r="E215" s="64" t="s">
        <v>299</v>
      </c>
      <c r="F215" s="64" t="s">
        <v>400</v>
      </c>
      <c r="G215" s="66">
        <v>776.07</v>
      </c>
    </row>
    <row r="216" spans="1:9" ht="12" customHeight="1">
      <c r="F216" s="61" t="s">
        <v>228</v>
      </c>
      <c r="G216" s="67">
        <v>9498.76</v>
      </c>
      <c r="H216" s="67">
        <v>3769.8</v>
      </c>
      <c r="I216" s="71">
        <v>5728.96</v>
      </c>
    </row>
    <row r="217" spans="1:9" ht="12" customHeight="1">
      <c r="F217" s="61" t="s">
        <v>199</v>
      </c>
      <c r="G217" s="61" t="s">
        <v>0</v>
      </c>
      <c r="H217" s="61" t="s">
        <v>0</v>
      </c>
      <c r="I217" s="71">
        <v>5728.96</v>
      </c>
    </row>
    <row r="219" spans="1:9" ht="12" customHeight="1">
      <c r="A219" s="64" t="s">
        <v>135</v>
      </c>
      <c r="B219" s="83" t="s">
        <v>136</v>
      </c>
      <c r="C219" s="83"/>
      <c r="D219" s="83"/>
      <c r="E219" s="83"/>
      <c r="F219" s="64" t="s">
        <v>193</v>
      </c>
      <c r="I219" s="69">
        <v>0</v>
      </c>
    </row>
    <row r="220" spans="1:9" ht="12" customHeight="1">
      <c r="C220" s="64" t="s">
        <v>212</v>
      </c>
      <c r="D220" s="64" t="s">
        <v>399</v>
      </c>
      <c r="E220" s="64" t="s">
        <v>309</v>
      </c>
      <c r="F220" s="64" t="s">
        <v>400</v>
      </c>
      <c r="G220" s="66">
        <v>1260.8</v>
      </c>
    </row>
    <row r="221" spans="1:9" ht="12" customHeight="1">
      <c r="C221" s="64" t="s">
        <v>212</v>
      </c>
      <c r="D221" s="64" t="s">
        <v>399</v>
      </c>
      <c r="E221" s="64" t="s">
        <v>309</v>
      </c>
      <c r="F221" s="64" t="s">
        <v>400</v>
      </c>
      <c r="G221" s="66">
        <v>1103.2</v>
      </c>
    </row>
    <row r="222" spans="1:9" ht="12" customHeight="1">
      <c r="C222" s="64" t="s">
        <v>212</v>
      </c>
      <c r="D222" s="64" t="s">
        <v>401</v>
      </c>
      <c r="E222" s="64" t="s">
        <v>242</v>
      </c>
      <c r="F222" s="64" t="s">
        <v>400</v>
      </c>
      <c r="G222" s="66">
        <v>1339.6</v>
      </c>
    </row>
    <row r="223" spans="1:9" ht="12" customHeight="1">
      <c r="C223" s="64" t="s">
        <v>212</v>
      </c>
      <c r="D223" s="64" t="s">
        <v>401</v>
      </c>
      <c r="E223" s="64" t="s">
        <v>242</v>
      </c>
      <c r="F223" s="64" t="s">
        <v>400</v>
      </c>
      <c r="G223" s="66">
        <v>1142.5999999999999</v>
      </c>
    </row>
    <row r="224" spans="1:9" ht="12" customHeight="1">
      <c r="C224" s="64" t="s">
        <v>236</v>
      </c>
      <c r="D224" s="64" t="s">
        <v>264</v>
      </c>
      <c r="E224" s="64" t="s">
        <v>265</v>
      </c>
      <c r="F224" s="64" t="s">
        <v>266</v>
      </c>
      <c r="G224" s="66">
        <v>1300.2</v>
      </c>
    </row>
    <row r="225" spans="1:9" ht="12" customHeight="1">
      <c r="C225" s="64" t="s">
        <v>236</v>
      </c>
      <c r="D225" s="64" t="s">
        <v>264</v>
      </c>
      <c r="E225" s="64" t="s">
        <v>265</v>
      </c>
      <c r="F225" s="64" t="s">
        <v>266</v>
      </c>
      <c r="G225" s="66">
        <v>1142.5999999999999</v>
      </c>
    </row>
    <row r="226" spans="1:9" ht="12" customHeight="1">
      <c r="C226" s="83" t="s">
        <v>267</v>
      </c>
      <c r="D226" s="83"/>
      <c r="E226" s="83"/>
      <c r="F226" s="83"/>
    </row>
    <row r="227" spans="1:9" ht="12" customHeight="1">
      <c r="C227" s="64" t="s">
        <v>212</v>
      </c>
      <c r="D227" s="64" t="s">
        <v>403</v>
      </c>
      <c r="E227" s="64" t="s">
        <v>299</v>
      </c>
      <c r="F227" s="64" t="s">
        <v>400</v>
      </c>
      <c r="G227" s="66">
        <v>1221.4000000000001</v>
      </c>
    </row>
    <row r="228" spans="1:9" ht="12" customHeight="1">
      <c r="C228" s="64" t="s">
        <v>212</v>
      </c>
      <c r="D228" s="64" t="s">
        <v>403</v>
      </c>
      <c r="E228" s="64" t="s">
        <v>299</v>
      </c>
      <c r="F228" s="64" t="s">
        <v>400</v>
      </c>
      <c r="G228" s="66">
        <v>1339.6</v>
      </c>
    </row>
    <row r="229" spans="1:9" ht="12" customHeight="1">
      <c r="F229" s="61" t="s">
        <v>228</v>
      </c>
      <c r="G229" s="67">
        <v>9850</v>
      </c>
      <c r="H229" s="67">
        <v>0</v>
      </c>
      <c r="I229" s="71">
        <v>9850</v>
      </c>
    </row>
    <row r="230" spans="1:9" ht="12" customHeight="1">
      <c r="F230" s="61" t="s">
        <v>199</v>
      </c>
      <c r="G230" s="61" t="s">
        <v>0</v>
      </c>
      <c r="H230" s="61" t="s">
        <v>0</v>
      </c>
      <c r="I230" s="71">
        <v>9850</v>
      </c>
    </row>
    <row r="232" spans="1:9" ht="12" customHeight="1">
      <c r="A232" s="64" t="s">
        <v>137</v>
      </c>
      <c r="B232" s="83" t="s">
        <v>138</v>
      </c>
      <c r="C232" s="83"/>
      <c r="D232" s="83"/>
      <c r="E232" s="83"/>
      <c r="F232" s="64" t="s">
        <v>193</v>
      </c>
      <c r="I232" s="69">
        <v>0</v>
      </c>
    </row>
    <row r="233" spans="1:9" ht="12" customHeight="1">
      <c r="C233" s="64" t="s">
        <v>212</v>
      </c>
      <c r="D233" s="64" t="s">
        <v>404</v>
      </c>
      <c r="E233" s="64" t="s">
        <v>214</v>
      </c>
      <c r="F233" s="64" t="s">
        <v>405</v>
      </c>
      <c r="G233" s="66">
        <v>30</v>
      </c>
    </row>
    <row r="234" spans="1:9" ht="12" customHeight="1">
      <c r="C234" s="64" t="s">
        <v>212</v>
      </c>
      <c r="D234" s="64" t="s">
        <v>406</v>
      </c>
      <c r="E234" s="64" t="s">
        <v>349</v>
      </c>
      <c r="F234" s="64" t="s">
        <v>407</v>
      </c>
      <c r="G234" s="66">
        <v>137.86000000000001</v>
      </c>
    </row>
    <row r="235" spans="1:9" ht="12" customHeight="1">
      <c r="C235" s="64" t="s">
        <v>212</v>
      </c>
      <c r="D235" s="64" t="s">
        <v>408</v>
      </c>
      <c r="E235" s="64" t="s">
        <v>217</v>
      </c>
      <c r="F235" s="64" t="s">
        <v>405</v>
      </c>
      <c r="G235" s="66">
        <v>30</v>
      </c>
    </row>
    <row r="236" spans="1:9" ht="12" customHeight="1">
      <c r="C236" s="64" t="s">
        <v>212</v>
      </c>
      <c r="D236" s="64" t="s">
        <v>409</v>
      </c>
      <c r="E236" s="64" t="s">
        <v>272</v>
      </c>
      <c r="F236" s="64" t="s">
        <v>407</v>
      </c>
      <c r="G236" s="66">
        <v>142.66</v>
      </c>
    </row>
    <row r="237" spans="1:9" ht="12" customHeight="1">
      <c r="C237" s="64" t="s">
        <v>212</v>
      </c>
      <c r="D237" s="64" t="s">
        <v>410</v>
      </c>
      <c r="E237" s="64" t="s">
        <v>219</v>
      </c>
      <c r="F237" s="64" t="s">
        <v>405</v>
      </c>
      <c r="G237" s="66">
        <v>30</v>
      </c>
    </row>
    <row r="238" spans="1:9" ht="12" customHeight="1">
      <c r="C238" s="64" t="s">
        <v>212</v>
      </c>
      <c r="D238" s="64" t="s">
        <v>411</v>
      </c>
      <c r="E238" s="64" t="s">
        <v>383</v>
      </c>
      <c r="F238" s="64" t="s">
        <v>407</v>
      </c>
      <c r="G238" s="66">
        <v>139.75</v>
      </c>
    </row>
    <row r="239" spans="1:9" ht="12" customHeight="1">
      <c r="C239" s="64" t="s">
        <v>212</v>
      </c>
      <c r="D239" s="64" t="s">
        <v>412</v>
      </c>
      <c r="E239" s="64" t="s">
        <v>221</v>
      </c>
      <c r="F239" s="64" t="s">
        <v>405</v>
      </c>
      <c r="G239" s="66">
        <v>30</v>
      </c>
    </row>
    <row r="240" spans="1:9" ht="12" customHeight="1">
      <c r="C240" s="64" t="s">
        <v>212</v>
      </c>
      <c r="D240" s="64" t="s">
        <v>413</v>
      </c>
      <c r="E240" s="64" t="s">
        <v>279</v>
      </c>
      <c r="F240" s="64" t="s">
        <v>407</v>
      </c>
      <c r="G240" s="66">
        <v>139.77000000000001</v>
      </c>
    </row>
    <row r="241" spans="1:9" ht="12" customHeight="1">
      <c r="C241" s="64" t="s">
        <v>212</v>
      </c>
      <c r="D241" s="64" t="s">
        <v>414</v>
      </c>
      <c r="E241" s="64" t="s">
        <v>223</v>
      </c>
      <c r="F241" s="64" t="s">
        <v>407</v>
      </c>
      <c r="G241" s="66">
        <v>269.72000000000003</v>
      </c>
    </row>
    <row r="242" spans="1:9" ht="12" customHeight="1">
      <c r="C242" s="64" t="s">
        <v>212</v>
      </c>
      <c r="D242" s="64" t="s">
        <v>415</v>
      </c>
      <c r="E242" s="64" t="s">
        <v>223</v>
      </c>
      <c r="F242" s="64" t="s">
        <v>405</v>
      </c>
      <c r="G242" s="66">
        <v>30</v>
      </c>
    </row>
    <row r="243" spans="1:9" ht="12" customHeight="1">
      <c r="C243" s="64" t="s">
        <v>212</v>
      </c>
      <c r="D243" s="64" t="s">
        <v>416</v>
      </c>
      <c r="E243" s="64" t="s">
        <v>225</v>
      </c>
      <c r="F243" s="64" t="s">
        <v>405</v>
      </c>
      <c r="G243" s="66">
        <v>30</v>
      </c>
    </row>
    <row r="244" spans="1:9" ht="12" customHeight="1">
      <c r="C244" s="64" t="s">
        <v>212</v>
      </c>
      <c r="D244" s="64" t="s">
        <v>417</v>
      </c>
      <c r="E244" s="64" t="s">
        <v>372</v>
      </c>
      <c r="F244" s="64" t="s">
        <v>407</v>
      </c>
      <c r="G244" s="66">
        <v>230.26</v>
      </c>
    </row>
    <row r="245" spans="1:9" ht="12" customHeight="1">
      <c r="C245" s="64" t="s">
        <v>212</v>
      </c>
      <c r="D245" s="64" t="s">
        <v>418</v>
      </c>
      <c r="E245" s="64" t="s">
        <v>227</v>
      </c>
      <c r="F245" s="64" t="s">
        <v>405</v>
      </c>
      <c r="G245" s="66">
        <v>30</v>
      </c>
    </row>
    <row r="246" spans="1:9" ht="12" customHeight="1">
      <c r="C246" s="64" t="s">
        <v>212</v>
      </c>
      <c r="D246" s="64" t="s">
        <v>419</v>
      </c>
      <c r="E246" s="64" t="s">
        <v>315</v>
      </c>
      <c r="F246" s="64" t="s">
        <v>407</v>
      </c>
      <c r="G246" s="66">
        <v>216.6</v>
      </c>
    </row>
    <row r="247" spans="1:9" ht="12" customHeight="1">
      <c r="F247" s="61" t="s">
        <v>228</v>
      </c>
      <c r="G247" s="67">
        <v>1486.62</v>
      </c>
      <c r="H247" s="67">
        <v>0</v>
      </c>
      <c r="I247" s="71">
        <v>1486.62</v>
      </c>
    </row>
    <row r="248" spans="1:9" ht="12" customHeight="1">
      <c r="F248" s="61" t="s">
        <v>199</v>
      </c>
      <c r="G248" s="61" t="s">
        <v>0</v>
      </c>
      <c r="H248" s="61" t="s">
        <v>0</v>
      </c>
      <c r="I248" s="71">
        <v>1486.62</v>
      </c>
    </row>
    <row r="250" spans="1:9" ht="12" customHeight="1">
      <c r="A250" s="64" t="s">
        <v>141</v>
      </c>
      <c r="B250" s="83" t="s">
        <v>142</v>
      </c>
      <c r="C250" s="83"/>
      <c r="D250" s="83"/>
      <c r="E250" s="83"/>
      <c r="F250" s="64" t="s">
        <v>193</v>
      </c>
      <c r="I250" s="69">
        <v>0</v>
      </c>
    </row>
    <row r="251" spans="1:9" ht="12" customHeight="1">
      <c r="C251" s="64" t="s">
        <v>212</v>
      </c>
      <c r="D251" s="64" t="s">
        <v>420</v>
      </c>
      <c r="E251" s="64" t="s">
        <v>263</v>
      </c>
      <c r="F251" s="64" t="s">
        <v>421</v>
      </c>
      <c r="G251" s="66">
        <v>1284</v>
      </c>
    </row>
    <row r="252" spans="1:9" ht="12" customHeight="1">
      <c r="F252" s="61" t="s">
        <v>228</v>
      </c>
      <c r="G252" s="67">
        <v>1284</v>
      </c>
      <c r="H252" s="67">
        <v>0</v>
      </c>
      <c r="I252" s="71">
        <v>1284</v>
      </c>
    </row>
    <row r="253" spans="1:9" ht="12" customHeight="1">
      <c r="F253" s="61" t="s">
        <v>199</v>
      </c>
      <c r="G253" s="61" t="s">
        <v>0</v>
      </c>
      <c r="H253" s="61" t="s">
        <v>0</v>
      </c>
      <c r="I253" s="71">
        <v>1284</v>
      </c>
    </row>
    <row r="255" spans="1:9" ht="12" customHeight="1">
      <c r="A255" s="64" t="s">
        <v>143</v>
      </c>
      <c r="B255" s="83" t="s">
        <v>144</v>
      </c>
      <c r="C255" s="83"/>
      <c r="D255" s="83"/>
      <c r="E255" s="83"/>
      <c r="F255" s="64" t="s">
        <v>193</v>
      </c>
      <c r="I255" s="69">
        <v>0</v>
      </c>
    </row>
    <row r="256" spans="1:9" ht="12" customHeight="1">
      <c r="C256" s="64" t="s">
        <v>212</v>
      </c>
      <c r="D256" s="64" t="s">
        <v>422</v>
      </c>
      <c r="E256" s="64" t="s">
        <v>423</v>
      </c>
      <c r="F256" s="64" t="s">
        <v>424</v>
      </c>
      <c r="G256" s="66">
        <v>100</v>
      </c>
    </row>
    <row r="257" spans="1:9" ht="12" customHeight="1">
      <c r="C257" s="64" t="s">
        <v>212</v>
      </c>
      <c r="D257" s="64" t="s">
        <v>425</v>
      </c>
      <c r="E257" s="64" t="s">
        <v>290</v>
      </c>
      <c r="F257" s="64" t="s">
        <v>424</v>
      </c>
      <c r="G257" s="66">
        <v>100</v>
      </c>
    </row>
    <row r="258" spans="1:9" ht="12" customHeight="1">
      <c r="F258" s="61" t="s">
        <v>228</v>
      </c>
      <c r="G258" s="67">
        <v>200</v>
      </c>
      <c r="H258" s="67">
        <v>0</v>
      </c>
      <c r="I258" s="71">
        <v>200</v>
      </c>
    </row>
    <row r="259" spans="1:9" ht="12" customHeight="1">
      <c r="F259" s="61" t="s">
        <v>199</v>
      </c>
      <c r="G259" s="61" t="s">
        <v>0</v>
      </c>
      <c r="H259" s="61" t="s">
        <v>0</v>
      </c>
      <c r="I259" s="71">
        <v>200</v>
      </c>
    </row>
    <row r="261" spans="1:9" ht="12" customHeight="1">
      <c r="A261" s="64" t="s">
        <v>72</v>
      </c>
      <c r="B261" s="83" t="s">
        <v>73</v>
      </c>
      <c r="C261" s="83"/>
      <c r="D261" s="83"/>
      <c r="E261" s="83"/>
      <c r="F261" s="64" t="s">
        <v>193</v>
      </c>
      <c r="I261" s="69">
        <v>0</v>
      </c>
    </row>
    <row r="262" spans="1:9" ht="12" customHeight="1">
      <c r="C262" s="64" t="s">
        <v>212</v>
      </c>
      <c r="D262" s="64" t="s">
        <v>399</v>
      </c>
      <c r="E262" s="64" t="s">
        <v>309</v>
      </c>
      <c r="F262" s="64" t="s">
        <v>400</v>
      </c>
      <c r="G262" s="66">
        <v>25</v>
      </c>
    </row>
    <row r="263" spans="1:9" ht="12" customHeight="1">
      <c r="C263" s="64" t="s">
        <v>212</v>
      </c>
      <c r="D263" s="64" t="s">
        <v>426</v>
      </c>
      <c r="E263" s="64" t="s">
        <v>423</v>
      </c>
      <c r="F263" s="64" t="s">
        <v>427</v>
      </c>
      <c r="G263" s="66">
        <v>557.28</v>
      </c>
    </row>
    <row r="264" spans="1:9" ht="12" customHeight="1">
      <c r="C264" s="64" t="s">
        <v>212</v>
      </c>
      <c r="D264" s="64" t="s">
        <v>428</v>
      </c>
      <c r="E264" s="64" t="s">
        <v>217</v>
      </c>
      <c r="F264" s="64" t="s">
        <v>429</v>
      </c>
      <c r="G264" s="66">
        <v>100</v>
      </c>
    </row>
    <row r="265" spans="1:9" ht="12" customHeight="1">
      <c r="C265" s="64" t="s">
        <v>212</v>
      </c>
      <c r="D265" s="64" t="s">
        <v>428</v>
      </c>
      <c r="E265" s="64" t="s">
        <v>217</v>
      </c>
      <c r="F265" s="64" t="s">
        <v>429</v>
      </c>
      <c r="G265" s="66">
        <v>275</v>
      </c>
    </row>
    <row r="266" spans="1:9" ht="12" customHeight="1">
      <c r="C266" s="64" t="s">
        <v>212</v>
      </c>
      <c r="D266" s="64" t="s">
        <v>430</v>
      </c>
      <c r="E266" s="64" t="s">
        <v>272</v>
      </c>
      <c r="F266" s="64" t="s">
        <v>431</v>
      </c>
      <c r="G266" s="66">
        <v>1848.5</v>
      </c>
    </row>
    <row r="267" spans="1:9" ht="12" customHeight="1">
      <c r="C267" s="64" t="s">
        <v>212</v>
      </c>
      <c r="D267" s="64" t="s">
        <v>432</v>
      </c>
      <c r="E267" s="64" t="s">
        <v>275</v>
      </c>
      <c r="F267" s="64" t="s">
        <v>431</v>
      </c>
      <c r="G267" s="66">
        <v>486.53</v>
      </c>
    </row>
    <row r="268" spans="1:9" ht="12" customHeight="1">
      <c r="C268" s="64" t="s">
        <v>212</v>
      </c>
      <c r="D268" s="64" t="s">
        <v>401</v>
      </c>
      <c r="E268" s="64" t="s">
        <v>242</v>
      </c>
      <c r="F268" s="64" t="s">
        <v>400</v>
      </c>
      <c r="G268" s="66">
        <v>120</v>
      </c>
    </row>
    <row r="269" spans="1:9" ht="12" customHeight="1">
      <c r="C269" s="64" t="s">
        <v>236</v>
      </c>
      <c r="D269" s="64" t="s">
        <v>322</v>
      </c>
      <c r="E269" s="64" t="s">
        <v>323</v>
      </c>
      <c r="F269" s="64" t="s">
        <v>324</v>
      </c>
      <c r="G269" s="66">
        <v>50</v>
      </c>
    </row>
    <row r="270" spans="1:9" ht="12" customHeight="1">
      <c r="C270" s="83" t="s">
        <v>325</v>
      </c>
      <c r="D270" s="83"/>
      <c r="E270" s="83"/>
      <c r="F270" s="83"/>
    </row>
    <row r="271" spans="1:9" ht="12" customHeight="1">
      <c r="C271" s="64" t="s">
        <v>212</v>
      </c>
      <c r="D271" s="64" t="s">
        <v>433</v>
      </c>
      <c r="E271" s="64" t="s">
        <v>359</v>
      </c>
      <c r="F271" s="64" t="s">
        <v>429</v>
      </c>
      <c r="G271" s="66">
        <v>154</v>
      </c>
    </row>
    <row r="272" spans="1:9" ht="12" customHeight="1">
      <c r="C272" s="64" t="s">
        <v>212</v>
      </c>
      <c r="D272" s="64" t="s">
        <v>403</v>
      </c>
      <c r="E272" s="64" t="s">
        <v>299</v>
      </c>
      <c r="F272" s="64" t="s">
        <v>400</v>
      </c>
      <c r="G272" s="66">
        <v>140</v>
      </c>
    </row>
    <row r="273" spans="1:9" ht="12" customHeight="1">
      <c r="C273" s="64" t="s">
        <v>236</v>
      </c>
      <c r="D273" s="64" t="s">
        <v>326</v>
      </c>
      <c r="E273" s="64" t="s">
        <v>327</v>
      </c>
      <c r="F273" s="64" t="s">
        <v>328</v>
      </c>
      <c r="G273" s="66">
        <v>227.72</v>
      </c>
    </row>
    <row r="274" spans="1:9" ht="12" customHeight="1">
      <c r="C274" s="83" t="s">
        <v>329</v>
      </c>
      <c r="D274" s="83"/>
      <c r="E274" s="83"/>
      <c r="F274" s="83"/>
    </row>
    <row r="275" spans="1:9" ht="12" customHeight="1">
      <c r="F275" s="61" t="s">
        <v>228</v>
      </c>
      <c r="G275" s="67">
        <v>3984.03</v>
      </c>
      <c r="H275" s="67">
        <v>0</v>
      </c>
      <c r="I275" s="71">
        <v>3984.03</v>
      </c>
    </row>
    <row r="276" spans="1:9" ht="12" customHeight="1">
      <c r="F276" s="61" t="s">
        <v>199</v>
      </c>
      <c r="G276" s="61" t="s">
        <v>0</v>
      </c>
      <c r="H276" s="61" t="s">
        <v>0</v>
      </c>
      <c r="I276" s="71">
        <v>3984.03</v>
      </c>
    </row>
    <row r="278" spans="1:9" ht="12" customHeight="1">
      <c r="A278" s="64" t="s">
        <v>74</v>
      </c>
      <c r="B278" s="83" t="s">
        <v>75</v>
      </c>
      <c r="C278" s="83"/>
      <c r="D278" s="83"/>
      <c r="E278" s="83"/>
      <c r="F278" s="61" t="s">
        <v>193</v>
      </c>
      <c r="G278" s="61" t="s">
        <v>0</v>
      </c>
      <c r="H278" s="61" t="s">
        <v>0</v>
      </c>
      <c r="I278" s="71">
        <v>0</v>
      </c>
    </row>
    <row r="279" spans="1:9" ht="12" customHeight="1">
      <c r="F279" s="64" t="s">
        <v>434</v>
      </c>
      <c r="G279" s="66">
        <v>27041.56</v>
      </c>
    </row>
    <row r="280" spans="1:9" ht="12" customHeight="1">
      <c r="F280" s="61" t="s">
        <v>228</v>
      </c>
      <c r="G280" s="67">
        <v>27041.56</v>
      </c>
      <c r="H280" s="67">
        <v>0</v>
      </c>
      <c r="I280" s="71">
        <v>27041.56</v>
      </c>
    </row>
    <row r="281" spans="1:9" ht="12" customHeight="1">
      <c r="F281" s="61" t="s">
        <v>199</v>
      </c>
      <c r="G281" s="61" t="s">
        <v>0</v>
      </c>
      <c r="H281" s="61" t="s">
        <v>0</v>
      </c>
      <c r="I281" s="71">
        <v>27041.56</v>
      </c>
    </row>
    <row r="283" spans="1:9" ht="12" customHeight="1">
      <c r="A283" s="64" t="s">
        <v>76</v>
      </c>
      <c r="B283" s="83" t="s">
        <v>77</v>
      </c>
      <c r="C283" s="83"/>
      <c r="D283" s="83"/>
      <c r="E283" s="83"/>
      <c r="F283" s="64" t="s">
        <v>193</v>
      </c>
      <c r="I283" s="69">
        <v>0</v>
      </c>
    </row>
    <row r="284" spans="1:9" ht="12" customHeight="1">
      <c r="C284" s="64" t="s">
        <v>236</v>
      </c>
      <c r="D284" s="64" t="s">
        <v>435</v>
      </c>
      <c r="E284" s="64" t="s">
        <v>436</v>
      </c>
      <c r="F284" s="64" t="s">
        <v>437</v>
      </c>
      <c r="G284" s="66">
        <v>169.98</v>
      </c>
    </row>
    <row r="285" spans="1:9" ht="12" customHeight="1">
      <c r="C285" s="64" t="s">
        <v>236</v>
      </c>
      <c r="D285" s="64" t="s">
        <v>438</v>
      </c>
      <c r="E285" s="64" t="s">
        <v>439</v>
      </c>
      <c r="F285" s="64" t="s">
        <v>437</v>
      </c>
      <c r="G285" s="66">
        <v>169.98</v>
      </c>
    </row>
    <row r="286" spans="1:9" ht="12" customHeight="1">
      <c r="C286" s="64" t="s">
        <v>236</v>
      </c>
      <c r="D286" s="64" t="s">
        <v>440</v>
      </c>
      <c r="E286" s="64" t="s">
        <v>232</v>
      </c>
      <c r="F286" s="64" t="s">
        <v>437</v>
      </c>
      <c r="G286" s="66">
        <v>169.98</v>
      </c>
    </row>
    <row r="287" spans="1:9" ht="12" customHeight="1">
      <c r="C287" s="64" t="s">
        <v>236</v>
      </c>
      <c r="D287" s="64" t="s">
        <v>441</v>
      </c>
      <c r="E287" s="64" t="s">
        <v>238</v>
      </c>
      <c r="F287" s="64" t="s">
        <v>437</v>
      </c>
      <c r="G287" s="66">
        <v>165.62</v>
      </c>
    </row>
    <row r="288" spans="1:9" ht="12" customHeight="1">
      <c r="C288" s="64" t="s">
        <v>236</v>
      </c>
      <c r="D288" s="64" t="s">
        <v>442</v>
      </c>
      <c r="E288" s="64" t="s">
        <v>443</v>
      </c>
      <c r="F288" s="64" t="s">
        <v>437</v>
      </c>
      <c r="G288" s="66">
        <v>158.38999999999999</v>
      </c>
    </row>
    <row r="289" spans="1:9" ht="12" customHeight="1">
      <c r="C289" s="64" t="s">
        <v>236</v>
      </c>
      <c r="D289" s="64" t="s">
        <v>444</v>
      </c>
      <c r="E289" s="64" t="s">
        <v>249</v>
      </c>
      <c r="F289" s="64" t="s">
        <v>437</v>
      </c>
      <c r="G289" s="66">
        <v>158.38999999999999</v>
      </c>
    </row>
    <row r="290" spans="1:9" ht="12" customHeight="1">
      <c r="C290" s="64" t="s">
        <v>236</v>
      </c>
      <c r="D290" s="64" t="s">
        <v>445</v>
      </c>
      <c r="E290" s="64" t="s">
        <v>446</v>
      </c>
      <c r="F290" s="64" t="s">
        <v>437</v>
      </c>
      <c r="G290" s="66">
        <v>155.31</v>
      </c>
    </row>
    <row r="291" spans="1:9" ht="12" customHeight="1">
      <c r="C291" s="64" t="s">
        <v>236</v>
      </c>
      <c r="D291" s="64" t="s">
        <v>447</v>
      </c>
      <c r="E291" s="64" t="s">
        <v>448</v>
      </c>
      <c r="F291" s="64" t="s">
        <v>437</v>
      </c>
      <c r="G291" s="66">
        <v>147.77000000000001</v>
      </c>
    </row>
    <row r="292" spans="1:9" ht="12" customHeight="1">
      <c r="C292" s="64" t="s">
        <v>236</v>
      </c>
      <c r="D292" s="64" t="s">
        <v>449</v>
      </c>
      <c r="E292" s="64" t="s">
        <v>450</v>
      </c>
      <c r="F292" s="64" t="s">
        <v>437</v>
      </c>
      <c r="G292" s="66">
        <v>147.77000000000001</v>
      </c>
    </row>
    <row r="293" spans="1:9" ht="12" customHeight="1">
      <c r="C293" s="64" t="s">
        <v>236</v>
      </c>
      <c r="D293" s="64" t="s">
        <v>451</v>
      </c>
      <c r="E293" s="64" t="s">
        <v>265</v>
      </c>
      <c r="F293" s="64" t="s">
        <v>437</v>
      </c>
      <c r="G293" s="66">
        <v>147.77000000000001</v>
      </c>
    </row>
    <row r="294" spans="1:9" ht="12" customHeight="1">
      <c r="C294" s="64" t="s">
        <v>236</v>
      </c>
      <c r="D294" s="64" t="s">
        <v>452</v>
      </c>
      <c r="E294" s="64" t="s">
        <v>394</v>
      </c>
      <c r="F294" s="64" t="s">
        <v>437</v>
      </c>
      <c r="G294" s="66">
        <v>147.77000000000001</v>
      </c>
    </row>
    <row r="295" spans="1:9" ht="12" customHeight="1">
      <c r="C295" s="64" t="s">
        <v>236</v>
      </c>
      <c r="D295" s="64" t="s">
        <v>453</v>
      </c>
      <c r="E295" s="64" t="s">
        <v>323</v>
      </c>
      <c r="F295" s="64" t="s">
        <v>437</v>
      </c>
      <c r="G295" s="66">
        <v>147.77000000000001</v>
      </c>
    </row>
    <row r="296" spans="1:9" ht="12" customHeight="1">
      <c r="C296" s="64" t="s">
        <v>236</v>
      </c>
      <c r="D296" s="64" t="s">
        <v>454</v>
      </c>
      <c r="E296" s="64" t="s">
        <v>455</v>
      </c>
      <c r="F296" s="64" t="s">
        <v>437</v>
      </c>
      <c r="G296" s="66">
        <v>147.77000000000001</v>
      </c>
    </row>
    <row r="297" spans="1:9" ht="12" customHeight="1">
      <c r="C297" s="64" t="s">
        <v>236</v>
      </c>
      <c r="D297" s="64" t="s">
        <v>456</v>
      </c>
      <c r="E297" s="64" t="s">
        <v>457</v>
      </c>
      <c r="F297" s="64" t="s">
        <v>437</v>
      </c>
      <c r="G297" s="66">
        <v>147.77000000000001</v>
      </c>
    </row>
    <row r="298" spans="1:9" ht="12" customHeight="1">
      <c r="F298" s="61" t="s">
        <v>228</v>
      </c>
      <c r="G298" s="67">
        <v>2182.04</v>
      </c>
      <c r="H298" s="67">
        <v>0</v>
      </c>
      <c r="I298" s="71">
        <v>2182.04</v>
      </c>
    </row>
    <row r="299" spans="1:9" ht="12" customHeight="1">
      <c r="F299" s="61" t="s">
        <v>199</v>
      </c>
      <c r="G299" s="61" t="s">
        <v>0</v>
      </c>
      <c r="H299" s="61" t="s">
        <v>0</v>
      </c>
      <c r="I299" s="71">
        <v>2182.04</v>
      </c>
    </row>
    <row r="301" spans="1:9" ht="12" customHeight="1">
      <c r="A301" s="64" t="s">
        <v>78</v>
      </c>
      <c r="B301" s="83" t="s">
        <v>79</v>
      </c>
      <c r="C301" s="83"/>
      <c r="D301" s="83"/>
      <c r="E301" s="83"/>
      <c r="F301" s="61" t="s">
        <v>193</v>
      </c>
      <c r="G301" s="61" t="s">
        <v>0</v>
      </c>
      <c r="H301" s="61" t="s">
        <v>0</v>
      </c>
      <c r="I301" s="71">
        <v>0</v>
      </c>
    </row>
    <row r="302" spans="1:9" ht="12" customHeight="1">
      <c r="F302" s="64" t="s">
        <v>434</v>
      </c>
      <c r="G302" s="66">
        <v>9272</v>
      </c>
    </row>
    <row r="303" spans="1:9" ht="12" customHeight="1">
      <c r="F303" s="61" t="s">
        <v>228</v>
      </c>
      <c r="G303" s="67">
        <v>9272</v>
      </c>
      <c r="H303" s="67">
        <v>0</v>
      </c>
      <c r="I303" s="71">
        <v>9272</v>
      </c>
    </row>
    <row r="304" spans="1:9" ht="12" customHeight="1">
      <c r="F304" s="61" t="s">
        <v>199</v>
      </c>
      <c r="G304" s="61" t="s">
        <v>0</v>
      </c>
      <c r="H304" s="61" t="s">
        <v>0</v>
      </c>
      <c r="I304" s="71">
        <v>9272</v>
      </c>
    </row>
    <row r="306" spans="1:9" ht="12" customHeight="1">
      <c r="A306" s="64" t="s">
        <v>80</v>
      </c>
      <c r="B306" s="83" t="s">
        <v>81</v>
      </c>
      <c r="C306" s="83"/>
      <c r="D306" s="83"/>
      <c r="E306" s="83"/>
      <c r="F306" s="64" t="s">
        <v>193</v>
      </c>
      <c r="I306" s="69">
        <v>0</v>
      </c>
    </row>
    <row r="307" spans="1:9" ht="12" customHeight="1">
      <c r="C307" s="64" t="s">
        <v>236</v>
      </c>
      <c r="D307" s="64" t="s">
        <v>435</v>
      </c>
      <c r="E307" s="64" t="s">
        <v>436</v>
      </c>
      <c r="F307" s="64" t="s">
        <v>437</v>
      </c>
      <c r="G307" s="66">
        <v>38.83</v>
      </c>
    </row>
    <row r="308" spans="1:9" ht="12" customHeight="1">
      <c r="C308" s="64" t="s">
        <v>236</v>
      </c>
      <c r="D308" s="64" t="s">
        <v>438</v>
      </c>
      <c r="E308" s="64" t="s">
        <v>439</v>
      </c>
      <c r="F308" s="64" t="s">
        <v>437</v>
      </c>
      <c r="G308" s="66">
        <v>89.33</v>
      </c>
    </row>
    <row r="309" spans="1:9" ht="12" customHeight="1">
      <c r="C309" s="64" t="s">
        <v>236</v>
      </c>
      <c r="D309" s="64" t="s">
        <v>440</v>
      </c>
      <c r="E309" s="64" t="s">
        <v>232</v>
      </c>
      <c r="F309" s="64" t="s">
        <v>437</v>
      </c>
      <c r="G309" s="66">
        <v>49.83</v>
      </c>
    </row>
    <row r="311" spans="1:9" ht="12" customHeight="1">
      <c r="C311" s="64" t="s">
        <v>236</v>
      </c>
      <c r="D311" s="64" t="s">
        <v>441</v>
      </c>
      <c r="E311" s="64" t="s">
        <v>238</v>
      </c>
      <c r="F311" s="64" t="s">
        <v>437</v>
      </c>
      <c r="G311" s="66">
        <v>38.83</v>
      </c>
    </row>
    <row r="312" spans="1:9" ht="12" customHeight="1">
      <c r="C312" s="64" t="s">
        <v>236</v>
      </c>
      <c r="D312" s="64" t="s">
        <v>442</v>
      </c>
      <c r="E312" s="64" t="s">
        <v>443</v>
      </c>
      <c r="F312" s="64" t="s">
        <v>437</v>
      </c>
      <c r="G312" s="66">
        <v>38.83</v>
      </c>
    </row>
    <row r="313" spans="1:9" ht="12" customHeight="1">
      <c r="C313" s="64" t="s">
        <v>236</v>
      </c>
      <c r="D313" s="64" t="s">
        <v>444</v>
      </c>
      <c r="E313" s="64" t="s">
        <v>249</v>
      </c>
      <c r="F313" s="64" t="s">
        <v>437</v>
      </c>
      <c r="G313" s="66">
        <v>38.83</v>
      </c>
    </row>
    <row r="314" spans="1:9" ht="12" customHeight="1">
      <c r="C314" s="64" t="s">
        <v>236</v>
      </c>
      <c r="D314" s="64" t="s">
        <v>445</v>
      </c>
      <c r="E314" s="64" t="s">
        <v>446</v>
      </c>
      <c r="F314" s="64" t="s">
        <v>437</v>
      </c>
      <c r="G314" s="66">
        <v>38.83</v>
      </c>
    </row>
    <row r="315" spans="1:9" ht="12" customHeight="1">
      <c r="C315" s="64" t="s">
        <v>236</v>
      </c>
      <c r="D315" s="64" t="s">
        <v>447</v>
      </c>
      <c r="E315" s="64" t="s">
        <v>448</v>
      </c>
      <c r="F315" s="64" t="s">
        <v>437</v>
      </c>
      <c r="G315" s="66">
        <v>38.83</v>
      </c>
    </row>
    <row r="316" spans="1:9" ht="12" customHeight="1">
      <c r="C316" s="64" t="s">
        <v>236</v>
      </c>
      <c r="D316" s="64" t="s">
        <v>449</v>
      </c>
      <c r="E316" s="64" t="s">
        <v>450</v>
      </c>
      <c r="F316" s="64" t="s">
        <v>437</v>
      </c>
      <c r="G316" s="66">
        <v>39.880000000000003</v>
      </c>
    </row>
    <row r="317" spans="1:9" ht="12" customHeight="1">
      <c r="C317" s="64" t="s">
        <v>236</v>
      </c>
      <c r="D317" s="64" t="s">
        <v>451</v>
      </c>
      <c r="E317" s="64" t="s">
        <v>265</v>
      </c>
      <c r="F317" s="64" t="s">
        <v>437</v>
      </c>
      <c r="G317" s="66">
        <v>39.880000000000003</v>
      </c>
    </row>
    <row r="318" spans="1:9" ht="12" customHeight="1">
      <c r="C318" s="64" t="s">
        <v>236</v>
      </c>
      <c r="D318" s="64" t="s">
        <v>452</v>
      </c>
      <c r="E318" s="64" t="s">
        <v>394</v>
      </c>
      <c r="F318" s="64" t="s">
        <v>437</v>
      </c>
      <c r="G318" s="66">
        <v>39.880000000000003</v>
      </c>
    </row>
    <row r="319" spans="1:9" ht="12" customHeight="1">
      <c r="C319" s="64" t="s">
        <v>236</v>
      </c>
      <c r="D319" s="64" t="s">
        <v>453</v>
      </c>
      <c r="E319" s="64" t="s">
        <v>323</v>
      </c>
      <c r="F319" s="64" t="s">
        <v>437</v>
      </c>
      <c r="G319" s="66">
        <v>39.880000000000003</v>
      </c>
    </row>
    <row r="320" spans="1:9" ht="12" customHeight="1">
      <c r="C320" s="64" t="s">
        <v>236</v>
      </c>
      <c r="D320" s="64" t="s">
        <v>454</v>
      </c>
      <c r="E320" s="64" t="s">
        <v>455</v>
      </c>
      <c r="F320" s="64" t="s">
        <v>437</v>
      </c>
      <c r="G320" s="66">
        <v>39.880000000000003</v>
      </c>
    </row>
    <row r="321" spans="1:9" ht="12" customHeight="1">
      <c r="C321" s="64" t="s">
        <v>236</v>
      </c>
      <c r="D321" s="64" t="s">
        <v>456</v>
      </c>
      <c r="E321" s="64" t="s">
        <v>457</v>
      </c>
      <c r="F321" s="64" t="s">
        <v>437</v>
      </c>
      <c r="G321" s="66">
        <v>39.880000000000003</v>
      </c>
    </row>
    <row r="322" spans="1:9" ht="12" customHeight="1">
      <c r="F322" s="61" t="s">
        <v>228</v>
      </c>
      <c r="G322" s="67">
        <v>611.41999999999996</v>
      </c>
      <c r="H322" s="67">
        <v>0</v>
      </c>
      <c r="I322" s="71">
        <v>611.41999999999996</v>
      </c>
    </row>
    <row r="323" spans="1:9" ht="12" customHeight="1">
      <c r="F323" s="61" t="s">
        <v>199</v>
      </c>
      <c r="G323" s="61" t="s">
        <v>0</v>
      </c>
      <c r="H323" s="61" t="s">
        <v>0</v>
      </c>
      <c r="I323" s="71">
        <v>611.41999999999996</v>
      </c>
    </row>
    <row r="325" spans="1:9" ht="12" customHeight="1">
      <c r="A325" s="64" t="s">
        <v>82</v>
      </c>
      <c r="B325" s="83" t="s">
        <v>83</v>
      </c>
      <c r="C325" s="83"/>
      <c r="D325" s="83"/>
      <c r="E325" s="83"/>
      <c r="F325" s="64" t="s">
        <v>193</v>
      </c>
      <c r="I325" s="69">
        <v>0</v>
      </c>
    </row>
    <row r="326" spans="1:9" ht="12" customHeight="1">
      <c r="C326" s="64" t="s">
        <v>212</v>
      </c>
      <c r="D326" s="64" t="s">
        <v>458</v>
      </c>
      <c r="E326" s="64" t="s">
        <v>349</v>
      </c>
      <c r="F326" s="64" t="s">
        <v>459</v>
      </c>
      <c r="G326" s="66">
        <v>108</v>
      </c>
    </row>
    <row r="327" spans="1:9" ht="12" customHeight="1">
      <c r="C327" s="64" t="s">
        <v>212</v>
      </c>
      <c r="D327" s="64" t="s">
        <v>460</v>
      </c>
      <c r="E327" s="64" t="s">
        <v>272</v>
      </c>
      <c r="F327" s="64" t="s">
        <v>459</v>
      </c>
      <c r="G327" s="66">
        <v>108</v>
      </c>
    </row>
    <row r="328" spans="1:9" ht="12" customHeight="1">
      <c r="C328" s="64" t="s">
        <v>212</v>
      </c>
      <c r="D328" s="64" t="s">
        <v>461</v>
      </c>
      <c r="E328" s="64" t="s">
        <v>383</v>
      </c>
      <c r="F328" s="64" t="s">
        <v>459</v>
      </c>
      <c r="G328" s="66">
        <v>108</v>
      </c>
    </row>
    <row r="329" spans="1:9" ht="12" customHeight="1">
      <c r="C329" s="64" t="s">
        <v>212</v>
      </c>
      <c r="D329" s="64" t="s">
        <v>462</v>
      </c>
      <c r="E329" s="64" t="s">
        <v>386</v>
      </c>
      <c r="F329" s="64" t="s">
        <v>459</v>
      </c>
      <c r="G329" s="66">
        <v>108</v>
      </c>
    </row>
    <row r="330" spans="1:9" ht="12" customHeight="1">
      <c r="C330" s="64" t="s">
        <v>212</v>
      </c>
      <c r="D330" s="64" t="s">
        <v>463</v>
      </c>
      <c r="E330" s="64" t="s">
        <v>293</v>
      </c>
      <c r="F330" s="64" t="s">
        <v>464</v>
      </c>
      <c r="G330" s="66">
        <v>1540</v>
      </c>
    </row>
    <row r="331" spans="1:9" ht="12" customHeight="1">
      <c r="C331" s="64" t="s">
        <v>212</v>
      </c>
      <c r="D331" s="64" t="s">
        <v>465</v>
      </c>
      <c r="E331" s="64" t="s">
        <v>223</v>
      </c>
      <c r="F331" s="64" t="s">
        <v>459</v>
      </c>
      <c r="G331" s="66">
        <v>108</v>
      </c>
    </row>
    <row r="332" spans="1:9" ht="12" customHeight="1">
      <c r="C332" s="64" t="s">
        <v>212</v>
      </c>
      <c r="D332" s="64" t="s">
        <v>466</v>
      </c>
      <c r="E332" s="64" t="s">
        <v>372</v>
      </c>
      <c r="F332" s="64" t="s">
        <v>459</v>
      </c>
      <c r="G332" s="66">
        <v>108</v>
      </c>
    </row>
    <row r="333" spans="1:9" ht="12" customHeight="1">
      <c r="C333" s="64" t="s">
        <v>212</v>
      </c>
      <c r="D333" s="64" t="s">
        <v>467</v>
      </c>
      <c r="E333" s="64" t="s">
        <v>359</v>
      </c>
      <c r="F333" s="64" t="s">
        <v>459</v>
      </c>
      <c r="G333" s="66">
        <v>108</v>
      </c>
    </row>
    <row r="334" spans="1:9" ht="12" customHeight="1">
      <c r="C334" s="64" t="s">
        <v>212</v>
      </c>
      <c r="D334" s="64" t="s">
        <v>468</v>
      </c>
      <c r="E334" s="64" t="s">
        <v>299</v>
      </c>
      <c r="F334" s="64" t="s">
        <v>459</v>
      </c>
      <c r="G334" s="66">
        <v>348</v>
      </c>
    </row>
    <row r="335" spans="1:9" ht="12" customHeight="1">
      <c r="F335" s="61" t="s">
        <v>228</v>
      </c>
      <c r="G335" s="67">
        <v>2644</v>
      </c>
      <c r="H335" s="67">
        <v>0</v>
      </c>
      <c r="I335" s="71">
        <v>2644</v>
      </c>
    </row>
    <row r="336" spans="1:9" ht="12" customHeight="1">
      <c r="F336" s="61" t="s">
        <v>199</v>
      </c>
      <c r="G336" s="61" t="s">
        <v>0</v>
      </c>
      <c r="H336" s="61" t="s">
        <v>0</v>
      </c>
      <c r="I336" s="71">
        <v>2644</v>
      </c>
    </row>
    <row r="338" spans="1:9" ht="12" customHeight="1">
      <c r="A338" s="64" t="s">
        <v>84</v>
      </c>
      <c r="B338" s="83" t="s">
        <v>85</v>
      </c>
      <c r="C338" s="83"/>
      <c r="D338" s="83"/>
      <c r="E338" s="83"/>
      <c r="F338" s="64" t="s">
        <v>193</v>
      </c>
      <c r="I338" s="69">
        <v>0</v>
      </c>
    </row>
    <row r="339" spans="1:9" ht="12" customHeight="1">
      <c r="C339" s="64" t="s">
        <v>212</v>
      </c>
      <c r="D339" s="64" t="s">
        <v>469</v>
      </c>
      <c r="E339" s="64" t="s">
        <v>359</v>
      </c>
      <c r="F339" s="64" t="s">
        <v>470</v>
      </c>
      <c r="G339" s="66">
        <v>100</v>
      </c>
    </row>
    <row r="340" spans="1:9" ht="12" customHeight="1">
      <c r="C340" s="64" t="s">
        <v>471</v>
      </c>
      <c r="D340" s="64" t="s">
        <v>472</v>
      </c>
      <c r="E340" s="64" t="s">
        <v>359</v>
      </c>
      <c r="F340" s="64" t="s">
        <v>473</v>
      </c>
      <c r="H340" s="66">
        <v>100</v>
      </c>
    </row>
    <row r="341" spans="1:9" ht="12" customHeight="1">
      <c r="F341" s="61" t="s">
        <v>228</v>
      </c>
      <c r="G341" s="67">
        <v>100</v>
      </c>
      <c r="H341" s="67">
        <v>100</v>
      </c>
      <c r="I341" s="71">
        <v>0</v>
      </c>
    </row>
    <row r="342" spans="1:9" ht="12" customHeight="1">
      <c r="F342" s="61" t="s">
        <v>199</v>
      </c>
      <c r="G342" s="61" t="s">
        <v>0</v>
      </c>
      <c r="H342" s="61" t="s">
        <v>0</v>
      </c>
      <c r="I342" s="71">
        <v>0</v>
      </c>
    </row>
    <row r="344" spans="1:9" ht="12" customHeight="1">
      <c r="A344" s="64" t="s">
        <v>86</v>
      </c>
      <c r="B344" s="83" t="s">
        <v>87</v>
      </c>
      <c r="C344" s="83"/>
      <c r="D344" s="83"/>
      <c r="E344" s="83"/>
      <c r="F344" s="64" t="s">
        <v>193</v>
      </c>
      <c r="I344" s="69">
        <v>0</v>
      </c>
    </row>
    <row r="345" spans="1:9" ht="12" customHeight="1">
      <c r="C345" s="64" t="s">
        <v>212</v>
      </c>
      <c r="D345" s="64" t="s">
        <v>399</v>
      </c>
      <c r="E345" s="64" t="s">
        <v>309</v>
      </c>
      <c r="F345" s="64" t="s">
        <v>400</v>
      </c>
      <c r="G345" s="66">
        <v>1272</v>
      </c>
    </row>
    <row r="346" spans="1:9" ht="12" customHeight="1">
      <c r="C346" s="64" t="s">
        <v>212</v>
      </c>
      <c r="D346" s="64" t="s">
        <v>401</v>
      </c>
      <c r="E346" s="64" t="s">
        <v>242</v>
      </c>
      <c r="F346" s="64" t="s">
        <v>400</v>
      </c>
      <c r="G346" s="66">
        <v>1272</v>
      </c>
    </row>
    <row r="347" spans="1:9" ht="12" customHeight="1">
      <c r="C347" s="64" t="s">
        <v>236</v>
      </c>
      <c r="D347" s="64" t="s">
        <v>264</v>
      </c>
      <c r="E347" s="64" t="s">
        <v>265</v>
      </c>
      <c r="F347" s="64" t="s">
        <v>266</v>
      </c>
      <c r="G347" s="66">
        <v>1327</v>
      </c>
    </row>
    <row r="348" spans="1:9" ht="12" customHeight="1">
      <c r="C348" s="83" t="s">
        <v>267</v>
      </c>
      <c r="D348" s="83"/>
      <c r="E348" s="83"/>
      <c r="F348" s="83"/>
    </row>
    <row r="349" spans="1:9" ht="12" customHeight="1">
      <c r="C349" s="64" t="s">
        <v>212</v>
      </c>
      <c r="D349" s="64" t="s">
        <v>403</v>
      </c>
      <c r="E349" s="64" t="s">
        <v>299</v>
      </c>
      <c r="F349" s="64" t="s">
        <v>400</v>
      </c>
      <c r="G349" s="66">
        <v>1272</v>
      </c>
    </row>
    <row r="350" spans="1:9" ht="12" customHeight="1">
      <c r="F350" s="61" t="s">
        <v>228</v>
      </c>
      <c r="G350" s="67">
        <v>5143</v>
      </c>
      <c r="H350" s="67">
        <v>0</v>
      </c>
      <c r="I350" s="71">
        <v>5143</v>
      </c>
    </row>
    <row r="351" spans="1:9" ht="12" customHeight="1">
      <c r="F351" s="61" t="s">
        <v>199</v>
      </c>
      <c r="G351" s="61" t="s">
        <v>0</v>
      </c>
      <c r="H351" s="61" t="s">
        <v>0</v>
      </c>
      <c r="I351" s="71">
        <v>5143</v>
      </c>
    </row>
    <row r="353" spans="1:9" ht="12" customHeight="1">
      <c r="A353" s="64" t="s">
        <v>90</v>
      </c>
      <c r="B353" s="83" t="s">
        <v>91</v>
      </c>
      <c r="C353" s="83"/>
      <c r="D353" s="83"/>
      <c r="E353" s="83"/>
      <c r="F353" s="64" t="s">
        <v>193</v>
      </c>
      <c r="I353" s="69">
        <v>0</v>
      </c>
    </row>
    <row r="354" spans="1:9" ht="12" customHeight="1">
      <c r="C354" s="64" t="s">
        <v>212</v>
      </c>
      <c r="D354" s="64" t="s">
        <v>474</v>
      </c>
      <c r="E354" s="64" t="s">
        <v>475</v>
      </c>
      <c r="F354" s="64" t="s">
        <v>476</v>
      </c>
      <c r="G354" s="66">
        <v>1100</v>
      </c>
    </row>
    <row r="355" spans="1:9" ht="12" customHeight="1">
      <c r="F355" s="61" t="s">
        <v>228</v>
      </c>
      <c r="G355" s="67">
        <v>1100</v>
      </c>
      <c r="H355" s="67">
        <v>0</v>
      </c>
      <c r="I355" s="71">
        <v>1100</v>
      </c>
    </row>
    <row r="356" spans="1:9" ht="12" customHeight="1">
      <c r="F356" s="61" t="s">
        <v>199</v>
      </c>
      <c r="G356" s="61" t="s">
        <v>0</v>
      </c>
      <c r="H356" s="61" t="s">
        <v>0</v>
      </c>
      <c r="I356" s="71">
        <v>1100</v>
      </c>
    </row>
    <row r="358" spans="1:9" ht="12" customHeight="1">
      <c r="A358" s="64" t="s">
        <v>92</v>
      </c>
      <c r="B358" s="83" t="s">
        <v>93</v>
      </c>
      <c r="C358" s="83"/>
      <c r="D358" s="83"/>
      <c r="E358" s="83"/>
      <c r="F358" s="64" t="s">
        <v>193</v>
      </c>
      <c r="I358" s="69">
        <v>0</v>
      </c>
    </row>
    <row r="359" spans="1:9" ht="12" customHeight="1">
      <c r="C359" s="64" t="s">
        <v>212</v>
      </c>
      <c r="D359" s="64" t="s">
        <v>477</v>
      </c>
      <c r="E359" s="64" t="s">
        <v>214</v>
      </c>
      <c r="F359" s="64" t="s">
        <v>478</v>
      </c>
      <c r="G359" s="66">
        <v>50</v>
      </c>
    </row>
    <row r="360" spans="1:9" ht="12" customHeight="1">
      <c r="C360" s="64" t="s">
        <v>212</v>
      </c>
      <c r="D360" s="64" t="s">
        <v>479</v>
      </c>
      <c r="E360" s="64" t="s">
        <v>288</v>
      </c>
      <c r="F360" s="64" t="s">
        <v>478</v>
      </c>
      <c r="G360" s="66">
        <v>50</v>
      </c>
    </row>
    <row r="361" spans="1:9" ht="12" customHeight="1">
      <c r="C361" s="64" t="s">
        <v>212</v>
      </c>
      <c r="D361" s="64" t="s">
        <v>480</v>
      </c>
      <c r="E361" s="64" t="s">
        <v>217</v>
      </c>
      <c r="F361" s="64" t="s">
        <v>478</v>
      </c>
      <c r="G361" s="66">
        <v>50</v>
      </c>
    </row>
    <row r="362" spans="1:9" ht="12" customHeight="1">
      <c r="C362" s="64" t="s">
        <v>212</v>
      </c>
      <c r="D362" s="64" t="s">
        <v>481</v>
      </c>
      <c r="E362" s="64" t="s">
        <v>381</v>
      </c>
      <c r="F362" s="64" t="s">
        <v>478</v>
      </c>
      <c r="G362" s="66">
        <v>50</v>
      </c>
    </row>
    <row r="363" spans="1:9" ht="12" customHeight="1">
      <c r="C363" s="64" t="s">
        <v>212</v>
      </c>
      <c r="D363" s="64" t="s">
        <v>482</v>
      </c>
      <c r="E363" s="64" t="s">
        <v>219</v>
      </c>
      <c r="F363" s="64" t="s">
        <v>478</v>
      </c>
      <c r="G363" s="66">
        <v>50</v>
      </c>
    </row>
    <row r="364" spans="1:9" ht="12" customHeight="1">
      <c r="C364" s="64" t="s">
        <v>212</v>
      </c>
      <c r="D364" s="64" t="s">
        <v>483</v>
      </c>
      <c r="E364" s="64" t="s">
        <v>246</v>
      </c>
      <c r="F364" s="64" t="s">
        <v>478</v>
      </c>
      <c r="G364" s="66">
        <v>50</v>
      </c>
    </row>
    <row r="365" spans="1:9" ht="12" customHeight="1">
      <c r="C365" s="64" t="s">
        <v>212</v>
      </c>
      <c r="D365" s="64" t="s">
        <v>484</v>
      </c>
      <c r="E365" s="64" t="s">
        <v>221</v>
      </c>
      <c r="F365" s="64" t="s">
        <v>478</v>
      </c>
      <c r="G365" s="66">
        <v>50</v>
      </c>
    </row>
    <row r="366" spans="1:9" ht="12" customHeight="1">
      <c r="C366" s="64" t="s">
        <v>212</v>
      </c>
      <c r="D366" s="64" t="s">
        <v>485</v>
      </c>
      <c r="E366" s="64" t="s">
        <v>253</v>
      </c>
      <c r="F366" s="64" t="s">
        <v>478</v>
      </c>
      <c r="G366" s="66">
        <v>50</v>
      </c>
    </row>
    <row r="367" spans="1:9" ht="12" customHeight="1">
      <c r="C367" s="64" t="s">
        <v>212</v>
      </c>
      <c r="D367" s="64" t="s">
        <v>486</v>
      </c>
      <c r="E367" s="64" t="s">
        <v>223</v>
      </c>
      <c r="F367" s="64" t="s">
        <v>478</v>
      </c>
      <c r="G367" s="66">
        <v>50</v>
      </c>
    </row>
    <row r="368" spans="1:9" ht="12" customHeight="1">
      <c r="C368" s="64" t="s">
        <v>212</v>
      </c>
      <c r="D368" s="64" t="s">
        <v>487</v>
      </c>
      <c r="E368" s="64" t="s">
        <v>263</v>
      </c>
      <c r="F368" s="64" t="s">
        <v>478</v>
      </c>
      <c r="G368" s="66">
        <v>50</v>
      </c>
    </row>
    <row r="369" spans="1:9" ht="12" customHeight="1">
      <c r="C369" s="64" t="s">
        <v>212</v>
      </c>
      <c r="D369" s="64" t="s">
        <v>488</v>
      </c>
      <c r="E369" s="64" t="s">
        <v>225</v>
      </c>
      <c r="F369" s="64" t="s">
        <v>478</v>
      </c>
      <c r="G369" s="66">
        <v>50</v>
      </c>
    </row>
    <row r="370" spans="1:9" ht="12" customHeight="1">
      <c r="C370" s="64" t="s">
        <v>212</v>
      </c>
      <c r="D370" s="64" t="s">
        <v>489</v>
      </c>
      <c r="E370" s="64" t="s">
        <v>475</v>
      </c>
      <c r="F370" s="64" t="s">
        <v>478</v>
      </c>
      <c r="G370" s="66">
        <v>50</v>
      </c>
    </row>
    <row r="371" spans="1:9" ht="12" customHeight="1">
      <c r="C371" s="64" t="s">
        <v>212</v>
      </c>
      <c r="D371" s="64" t="s">
        <v>490</v>
      </c>
      <c r="E371" s="64" t="s">
        <v>227</v>
      </c>
      <c r="F371" s="64" t="s">
        <v>478</v>
      </c>
      <c r="G371" s="66">
        <v>50</v>
      </c>
    </row>
    <row r="372" spans="1:9" ht="12" customHeight="1">
      <c r="C372" s="64" t="s">
        <v>212</v>
      </c>
      <c r="D372" s="64" t="s">
        <v>491</v>
      </c>
      <c r="E372" s="64" t="s">
        <v>283</v>
      </c>
      <c r="F372" s="64" t="s">
        <v>478</v>
      </c>
      <c r="G372" s="66">
        <v>50</v>
      </c>
    </row>
    <row r="373" spans="1:9" ht="12" customHeight="1">
      <c r="F373" s="61" t="s">
        <v>228</v>
      </c>
      <c r="G373" s="67">
        <v>700</v>
      </c>
      <c r="H373" s="67">
        <v>0</v>
      </c>
      <c r="I373" s="71">
        <v>700</v>
      </c>
    </row>
    <row r="374" spans="1:9" ht="12" customHeight="1">
      <c r="F374" s="61" t="s">
        <v>199</v>
      </c>
      <c r="G374" s="61" t="s">
        <v>0</v>
      </c>
      <c r="H374" s="61" t="s">
        <v>0</v>
      </c>
      <c r="I374" s="71">
        <v>700</v>
      </c>
    </row>
    <row r="376" spans="1:9" ht="12" customHeight="1">
      <c r="A376" s="64" t="s">
        <v>94</v>
      </c>
      <c r="B376" s="83" t="s">
        <v>95</v>
      </c>
      <c r="C376" s="83"/>
      <c r="D376" s="83"/>
      <c r="E376" s="83"/>
      <c r="F376" s="64" t="s">
        <v>193</v>
      </c>
      <c r="I376" s="69">
        <v>0</v>
      </c>
    </row>
    <row r="377" spans="1:9" ht="12" customHeight="1">
      <c r="C377" s="64" t="s">
        <v>212</v>
      </c>
      <c r="D377" s="64" t="s">
        <v>492</v>
      </c>
      <c r="E377" s="64" t="s">
        <v>493</v>
      </c>
      <c r="F377" s="64" t="s">
        <v>494</v>
      </c>
      <c r="G377" s="66">
        <v>975</v>
      </c>
    </row>
    <row r="378" spans="1:9" ht="12" customHeight="1">
      <c r="F378" s="61" t="s">
        <v>228</v>
      </c>
      <c r="G378" s="67">
        <v>975</v>
      </c>
      <c r="H378" s="67">
        <v>0</v>
      </c>
      <c r="I378" s="71">
        <v>975</v>
      </c>
    </row>
    <row r="379" spans="1:9" ht="12" customHeight="1">
      <c r="F379" s="61" t="s">
        <v>199</v>
      </c>
      <c r="G379" s="61" t="s">
        <v>0</v>
      </c>
      <c r="H379" s="61" t="s">
        <v>0</v>
      </c>
      <c r="I379" s="71">
        <v>975</v>
      </c>
    </row>
    <row r="381" spans="1:9" ht="12" customHeight="1">
      <c r="A381" s="64" t="s">
        <v>96</v>
      </c>
      <c r="B381" s="83" t="s">
        <v>97</v>
      </c>
      <c r="C381" s="83"/>
      <c r="D381" s="83"/>
      <c r="E381" s="83"/>
      <c r="F381" s="64" t="s">
        <v>193</v>
      </c>
      <c r="I381" s="69">
        <v>0</v>
      </c>
    </row>
    <row r="382" spans="1:9" ht="12" customHeight="1">
      <c r="C382" s="64" t="s">
        <v>212</v>
      </c>
      <c r="D382" s="64" t="s">
        <v>495</v>
      </c>
      <c r="E382" s="64" t="s">
        <v>288</v>
      </c>
      <c r="F382" s="64" t="s">
        <v>496</v>
      </c>
      <c r="G382" s="66">
        <v>106</v>
      </c>
    </row>
    <row r="383" spans="1:9" ht="12" customHeight="1">
      <c r="C383" s="64" t="s">
        <v>212</v>
      </c>
      <c r="D383" s="64" t="s">
        <v>497</v>
      </c>
      <c r="E383" s="64" t="s">
        <v>223</v>
      </c>
      <c r="F383" s="64" t="s">
        <v>496</v>
      </c>
      <c r="G383" s="66">
        <v>259.51</v>
      </c>
    </row>
    <row r="384" spans="1:9" ht="12" customHeight="1">
      <c r="F384" s="61" t="s">
        <v>228</v>
      </c>
      <c r="G384" s="67">
        <v>365.51</v>
      </c>
      <c r="H384" s="67">
        <v>0</v>
      </c>
      <c r="I384" s="71">
        <v>365.51</v>
      </c>
    </row>
    <row r="385" spans="1:9" ht="12" customHeight="1">
      <c r="F385" s="61" t="s">
        <v>199</v>
      </c>
      <c r="G385" s="61" t="s">
        <v>0</v>
      </c>
      <c r="H385" s="61" t="s">
        <v>0</v>
      </c>
      <c r="I385" s="71">
        <v>365.51</v>
      </c>
    </row>
    <row r="387" spans="1:9" ht="12" customHeight="1">
      <c r="A387" s="64" t="s">
        <v>98</v>
      </c>
      <c r="B387" s="83" t="s">
        <v>99</v>
      </c>
      <c r="C387" s="83"/>
      <c r="D387" s="83"/>
      <c r="E387" s="83"/>
      <c r="F387" s="64" t="s">
        <v>193</v>
      </c>
      <c r="I387" s="69">
        <v>0</v>
      </c>
    </row>
    <row r="388" spans="1:9" ht="12" customHeight="1">
      <c r="C388" s="64" t="s">
        <v>212</v>
      </c>
      <c r="D388" s="64" t="s">
        <v>498</v>
      </c>
      <c r="E388" s="64" t="s">
        <v>349</v>
      </c>
      <c r="F388" s="64" t="s">
        <v>499</v>
      </c>
      <c r="G388" s="66">
        <v>53</v>
      </c>
    </row>
    <row r="389" spans="1:9" ht="12" customHeight="1">
      <c r="C389" s="64" t="s">
        <v>471</v>
      </c>
      <c r="D389" s="64" t="s">
        <v>500</v>
      </c>
      <c r="E389" s="64" t="s">
        <v>349</v>
      </c>
      <c r="F389" s="64" t="s">
        <v>473</v>
      </c>
      <c r="H389" s="66">
        <v>53</v>
      </c>
    </row>
    <row r="390" spans="1:9" ht="12" customHeight="1">
      <c r="C390" s="64" t="s">
        <v>212</v>
      </c>
      <c r="D390" s="64" t="s">
        <v>501</v>
      </c>
      <c r="E390" s="64" t="s">
        <v>269</v>
      </c>
      <c r="F390" s="64" t="s">
        <v>499</v>
      </c>
      <c r="G390" s="66">
        <v>183.95</v>
      </c>
    </row>
    <row r="391" spans="1:9" ht="12" customHeight="1">
      <c r="C391" s="64" t="s">
        <v>471</v>
      </c>
      <c r="D391" s="64" t="s">
        <v>502</v>
      </c>
      <c r="E391" s="64" t="s">
        <v>269</v>
      </c>
      <c r="F391" s="64" t="s">
        <v>473</v>
      </c>
      <c r="H391" s="66">
        <v>183.95</v>
      </c>
    </row>
    <row r="392" spans="1:9" ht="12" customHeight="1">
      <c r="C392" s="64" t="s">
        <v>471</v>
      </c>
      <c r="D392" s="64" t="s">
        <v>503</v>
      </c>
      <c r="E392" s="64" t="s">
        <v>269</v>
      </c>
      <c r="F392" s="64" t="s">
        <v>473</v>
      </c>
      <c r="H392" s="66">
        <v>183.95</v>
      </c>
    </row>
    <row r="393" spans="1:9" ht="12" customHeight="1">
      <c r="C393" s="64" t="s">
        <v>471</v>
      </c>
      <c r="D393" s="64" t="s">
        <v>504</v>
      </c>
      <c r="E393" s="64" t="s">
        <v>505</v>
      </c>
      <c r="F393" s="64" t="s">
        <v>473</v>
      </c>
      <c r="H393" s="66">
        <v>53</v>
      </c>
    </row>
    <row r="394" spans="1:9" ht="12" customHeight="1">
      <c r="C394" s="64" t="s">
        <v>506</v>
      </c>
      <c r="D394" s="64" t="s">
        <v>507</v>
      </c>
      <c r="E394" s="64" t="s">
        <v>505</v>
      </c>
      <c r="F394" s="64" t="s">
        <v>508</v>
      </c>
      <c r="G394" s="66">
        <v>183.95</v>
      </c>
    </row>
    <row r="395" spans="1:9" ht="12" customHeight="1">
      <c r="C395" s="64" t="s">
        <v>506</v>
      </c>
      <c r="D395" s="64" t="s">
        <v>509</v>
      </c>
      <c r="E395" s="64" t="s">
        <v>505</v>
      </c>
      <c r="F395" s="64" t="s">
        <v>508</v>
      </c>
      <c r="G395" s="66">
        <v>53</v>
      </c>
    </row>
    <row r="396" spans="1:9" ht="12" customHeight="1">
      <c r="C396" s="64" t="s">
        <v>212</v>
      </c>
      <c r="D396" s="64" t="s">
        <v>510</v>
      </c>
      <c r="E396" s="64" t="s">
        <v>223</v>
      </c>
      <c r="F396" s="64" t="s">
        <v>362</v>
      </c>
      <c r="G396" s="66">
        <v>980</v>
      </c>
    </row>
    <row r="397" spans="1:9" ht="12" customHeight="1">
      <c r="F397" s="61" t="s">
        <v>228</v>
      </c>
      <c r="G397" s="67">
        <v>1453.9</v>
      </c>
      <c r="H397" s="67">
        <v>473.9</v>
      </c>
      <c r="I397" s="71">
        <v>980</v>
      </c>
    </row>
    <row r="398" spans="1:9" ht="12" customHeight="1">
      <c r="F398" s="61" t="s">
        <v>199</v>
      </c>
      <c r="G398" s="61" t="s">
        <v>0</v>
      </c>
      <c r="H398" s="61" t="s">
        <v>0</v>
      </c>
      <c r="I398" s="71">
        <v>980</v>
      </c>
    </row>
    <row r="400" spans="1:9" ht="12" customHeight="1">
      <c r="A400" s="64" t="s">
        <v>100</v>
      </c>
      <c r="B400" s="83" t="s">
        <v>101</v>
      </c>
      <c r="C400" s="83"/>
      <c r="D400" s="83"/>
      <c r="E400" s="83"/>
      <c r="F400" s="64" t="s">
        <v>193</v>
      </c>
      <c r="I400" s="69">
        <v>0</v>
      </c>
    </row>
    <row r="401" spans="1:9" ht="12" customHeight="1">
      <c r="C401" s="64" t="s">
        <v>212</v>
      </c>
      <c r="D401" s="64" t="s">
        <v>511</v>
      </c>
      <c r="E401" s="64" t="s">
        <v>263</v>
      </c>
      <c r="F401" s="64" t="s">
        <v>512</v>
      </c>
      <c r="G401" s="66">
        <v>613</v>
      </c>
    </row>
    <row r="402" spans="1:9" ht="12" customHeight="1">
      <c r="F402" s="61" t="s">
        <v>228</v>
      </c>
      <c r="G402" s="67">
        <v>613</v>
      </c>
      <c r="H402" s="67">
        <v>0</v>
      </c>
      <c r="I402" s="71">
        <v>613</v>
      </c>
    </row>
    <row r="403" spans="1:9" ht="12" customHeight="1">
      <c r="F403" s="61" t="s">
        <v>199</v>
      </c>
      <c r="G403" s="61" t="s">
        <v>0</v>
      </c>
      <c r="H403" s="61" t="s">
        <v>0</v>
      </c>
      <c r="I403" s="71">
        <v>613</v>
      </c>
    </row>
    <row r="405" spans="1:9" ht="12" customHeight="1">
      <c r="A405" s="64" t="s">
        <v>102</v>
      </c>
      <c r="B405" s="83" t="s">
        <v>22</v>
      </c>
      <c r="C405" s="83"/>
      <c r="D405" s="83"/>
      <c r="E405" s="83"/>
      <c r="F405" s="64" t="s">
        <v>193</v>
      </c>
      <c r="I405" s="69">
        <v>0</v>
      </c>
    </row>
    <row r="406" spans="1:9" ht="12" customHeight="1">
      <c r="C406" s="64" t="s">
        <v>212</v>
      </c>
      <c r="D406" s="64" t="s">
        <v>513</v>
      </c>
      <c r="E406" s="64" t="s">
        <v>309</v>
      </c>
      <c r="F406" s="64" t="s">
        <v>514</v>
      </c>
      <c r="G406" s="66">
        <v>250</v>
      </c>
    </row>
    <row r="407" spans="1:9" ht="12" customHeight="1">
      <c r="C407" s="64" t="s">
        <v>212</v>
      </c>
      <c r="D407" s="64" t="s">
        <v>515</v>
      </c>
      <c r="E407" s="64" t="s">
        <v>232</v>
      </c>
      <c r="F407" s="64" t="s">
        <v>514</v>
      </c>
      <c r="G407" s="66">
        <v>250</v>
      </c>
    </row>
    <row r="408" spans="1:9" ht="12" customHeight="1">
      <c r="C408" s="64" t="s">
        <v>212</v>
      </c>
      <c r="D408" s="64" t="s">
        <v>516</v>
      </c>
      <c r="E408" s="64" t="s">
        <v>333</v>
      </c>
      <c r="F408" s="64" t="s">
        <v>514</v>
      </c>
      <c r="G408" s="66">
        <v>250</v>
      </c>
    </row>
    <row r="409" spans="1:9" ht="12" customHeight="1">
      <c r="C409" s="64" t="s">
        <v>212</v>
      </c>
      <c r="D409" s="64" t="s">
        <v>517</v>
      </c>
      <c r="E409" s="64" t="s">
        <v>493</v>
      </c>
      <c r="F409" s="64" t="s">
        <v>514</v>
      </c>
      <c r="G409" s="66">
        <v>250</v>
      </c>
    </row>
    <row r="410" spans="1:9" ht="12" customHeight="1">
      <c r="C410" s="64" t="s">
        <v>212</v>
      </c>
      <c r="D410" s="64" t="s">
        <v>518</v>
      </c>
      <c r="E410" s="64" t="s">
        <v>519</v>
      </c>
      <c r="F410" s="64" t="s">
        <v>514</v>
      </c>
      <c r="G410" s="66">
        <v>250</v>
      </c>
    </row>
    <row r="411" spans="1:9" ht="12" customHeight="1">
      <c r="C411" s="64" t="s">
        <v>212</v>
      </c>
      <c r="D411" s="64" t="s">
        <v>520</v>
      </c>
      <c r="E411" s="64" t="s">
        <v>313</v>
      </c>
      <c r="F411" s="64" t="s">
        <v>521</v>
      </c>
      <c r="G411" s="66">
        <v>250</v>
      </c>
    </row>
    <row r="412" spans="1:9" ht="12" customHeight="1">
      <c r="C412" s="64" t="s">
        <v>212</v>
      </c>
      <c r="D412" s="64" t="s">
        <v>522</v>
      </c>
      <c r="E412" s="64" t="s">
        <v>307</v>
      </c>
      <c r="F412" s="64" t="s">
        <v>521</v>
      </c>
      <c r="G412" s="66">
        <v>250</v>
      </c>
    </row>
    <row r="413" spans="1:9" ht="12" customHeight="1">
      <c r="F413" s="61" t="s">
        <v>228</v>
      </c>
      <c r="G413" s="67">
        <v>1750</v>
      </c>
      <c r="H413" s="67">
        <v>0</v>
      </c>
      <c r="I413" s="71">
        <v>1750</v>
      </c>
    </row>
    <row r="414" spans="1:9" ht="12" customHeight="1">
      <c r="F414" s="61" t="s">
        <v>199</v>
      </c>
      <c r="G414" s="61" t="s">
        <v>0</v>
      </c>
      <c r="H414" s="61" t="s">
        <v>0</v>
      </c>
      <c r="I414" s="71">
        <v>1750</v>
      </c>
    </row>
    <row r="416" spans="1:9" ht="12" customHeight="1">
      <c r="A416" s="64" t="s">
        <v>107</v>
      </c>
      <c r="B416" s="83" t="s">
        <v>108</v>
      </c>
      <c r="C416" s="83"/>
      <c r="D416" s="83"/>
      <c r="E416" s="83"/>
      <c r="F416" s="64" t="s">
        <v>193</v>
      </c>
      <c r="I416" s="69">
        <v>0</v>
      </c>
    </row>
    <row r="417" spans="1:9" ht="12" customHeight="1">
      <c r="C417" s="64" t="s">
        <v>212</v>
      </c>
      <c r="D417" s="64" t="s">
        <v>523</v>
      </c>
      <c r="E417" s="64" t="s">
        <v>333</v>
      </c>
      <c r="F417" s="64" t="s">
        <v>524</v>
      </c>
      <c r="G417" s="66">
        <v>1066.01</v>
      </c>
    </row>
    <row r="418" spans="1:9" ht="12" customHeight="1">
      <c r="C418" s="64" t="s">
        <v>212</v>
      </c>
      <c r="D418" s="64" t="s">
        <v>525</v>
      </c>
      <c r="E418" s="64" t="s">
        <v>253</v>
      </c>
      <c r="F418" s="64" t="s">
        <v>524</v>
      </c>
      <c r="G418" s="66">
        <v>661.8</v>
      </c>
    </row>
    <row r="419" spans="1:9" ht="12" customHeight="1">
      <c r="C419" s="64" t="s">
        <v>212</v>
      </c>
      <c r="D419" s="64" t="s">
        <v>526</v>
      </c>
      <c r="E419" s="64" t="s">
        <v>448</v>
      </c>
      <c r="F419" s="64" t="s">
        <v>524</v>
      </c>
      <c r="G419" s="66">
        <v>323</v>
      </c>
    </row>
    <row r="420" spans="1:9" ht="12" customHeight="1">
      <c r="C420" s="64" t="s">
        <v>212</v>
      </c>
      <c r="D420" s="64" t="s">
        <v>527</v>
      </c>
      <c r="E420" s="64" t="s">
        <v>299</v>
      </c>
      <c r="F420" s="64" t="s">
        <v>524</v>
      </c>
      <c r="G420" s="66">
        <v>758</v>
      </c>
    </row>
    <row r="421" spans="1:9" ht="12" customHeight="1">
      <c r="C421" s="64" t="s">
        <v>212</v>
      </c>
      <c r="D421" s="64" t="s">
        <v>527</v>
      </c>
      <c r="E421" s="64" t="s">
        <v>299</v>
      </c>
      <c r="F421" s="64" t="s">
        <v>524</v>
      </c>
      <c r="G421" s="66">
        <v>826.2</v>
      </c>
    </row>
    <row r="422" spans="1:9" ht="12" customHeight="1">
      <c r="F422" s="61" t="s">
        <v>228</v>
      </c>
      <c r="G422" s="67">
        <v>3635.01</v>
      </c>
      <c r="H422" s="67">
        <v>0</v>
      </c>
      <c r="I422" s="71">
        <v>3635.01</v>
      </c>
    </row>
    <row r="423" spans="1:9" ht="12" customHeight="1">
      <c r="F423" s="61" t="s">
        <v>199</v>
      </c>
      <c r="G423" s="61" t="s">
        <v>0</v>
      </c>
      <c r="H423" s="61" t="s">
        <v>0</v>
      </c>
      <c r="I423" s="71">
        <v>3635.01</v>
      </c>
    </row>
    <row r="425" spans="1:9" ht="12" customHeight="1">
      <c r="A425" s="64" t="s">
        <v>109</v>
      </c>
      <c r="B425" s="83" t="s">
        <v>110</v>
      </c>
      <c r="C425" s="83"/>
      <c r="D425" s="83"/>
      <c r="E425" s="83"/>
      <c r="F425" s="64" t="s">
        <v>193</v>
      </c>
      <c r="I425" s="69">
        <v>0</v>
      </c>
    </row>
    <row r="426" spans="1:9" ht="12" customHeight="1">
      <c r="C426" s="64" t="s">
        <v>212</v>
      </c>
      <c r="D426" s="64" t="s">
        <v>528</v>
      </c>
      <c r="E426" s="64" t="s">
        <v>349</v>
      </c>
      <c r="F426" s="64" t="s">
        <v>529</v>
      </c>
      <c r="G426" s="66">
        <v>19767.86</v>
      </c>
    </row>
    <row r="427" spans="1:9" ht="12" customHeight="1">
      <c r="C427" s="64" t="s">
        <v>258</v>
      </c>
      <c r="D427" s="64" t="s">
        <v>528</v>
      </c>
      <c r="E427" s="64" t="s">
        <v>530</v>
      </c>
      <c r="F427" s="64" t="s">
        <v>531</v>
      </c>
      <c r="H427" s="66">
        <v>19767.86</v>
      </c>
    </row>
    <row r="428" spans="1:9" ht="12" customHeight="1">
      <c r="C428" s="64" t="s">
        <v>212</v>
      </c>
      <c r="D428" s="64" t="s">
        <v>532</v>
      </c>
      <c r="E428" s="64" t="s">
        <v>249</v>
      </c>
      <c r="F428" s="64" t="s">
        <v>529</v>
      </c>
      <c r="G428" s="66">
        <v>1647.32</v>
      </c>
    </row>
    <row r="429" spans="1:9" ht="12" customHeight="1">
      <c r="C429" s="64" t="s">
        <v>212</v>
      </c>
      <c r="D429" s="64" t="s">
        <v>532</v>
      </c>
      <c r="E429" s="64" t="s">
        <v>249</v>
      </c>
      <c r="F429" s="64" t="s">
        <v>529</v>
      </c>
      <c r="G429" s="66">
        <v>1647.32</v>
      </c>
    </row>
    <row r="430" spans="1:9" ht="12" customHeight="1">
      <c r="C430" s="64" t="s">
        <v>212</v>
      </c>
      <c r="D430" s="64" t="s">
        <v>532</v>
      </c>
      <c r="E430" s="64" t="s">
        <v>249</v>
      </c>
      <c r="F430" s="64" t="s">
        <v>529</v>
      </c>
      <c r="G430" s="66">
        <v>1647.32</v>
      </c>
    </row>
    <row r="431" spans="1:9" ht="12" customHeight="1">
      <c r="C431" s="64" t="s">
        <v>212</v>
      </c>
      <c r="D431" s="64" t="s">
        <v>533</v>
      </c>
      <c r="E431" s="64" t="s">
        <v>221</v>
      </c>
      <c r="F431" s="64" t="s">
        <v>529</v>
      </c>
      <c r="G431" s="66">
        <v>1647.32</v>
      </c>
    </row>
    <row r="432" spans="1:9" ht="12" customHeight="1">
      <c r="C432" s="64" t="s">
        <v>212</v>
      </c>
      <c r="D432" s="64" t="s">
        <v>534</v>
      </c>
      <c r="E432" s="64" t="s">
        <v>223</v>
      </c>
      <c r="F432" s="64" t="s">
        <v>529</v>
      </c>
      <c r="G432" s="66">
        <v>1647.32</v>
      </c>
    </row>
    <row r="433" spans="1:9" ht="12" customHeight="1">
      <c r="C433" s="64" t="s">
        <v>212</v>
      </c>
      <c r="D433" s="64" t="s">
        <v>535</v>
      </c>
      <c r="E433" s="64" t="s">
        <v>263</v>
      </c>
      <c r="F433" s="64" t="s">
        <v>529</v>
      </c>
      <c r="G433" s="66">
        <v>1320</v>
      </c>
    </row>
    <row r="434" spans="1:9" ht="12" customHeight="1">
      <c r="C434" s="64" t="s">
        <v>236</v>
      </c>
      <c r="D434" s="64" t="s">
        <v>264</v>
      </c>
      <c r="E434" s="64" t="s">
        <v>265</v>
      </c>
      <c r="F434" s="64" t="s">
        <v>266</v>
      </c>
      <c r="H434" s="66">
        <v>1320</v>
      </c>
    </row>
    <row r="435" spans="1:9" ht="12" customHeight="1">
      <c r="C435" s="83" t="s">
        <v>267</v>
      </c>
      <c r="D435" s="83"/>
      <c r="E435" s="83"/>
      <c r="F435" s="83"/>
    </row>
    <row r="436" spans="1:9" ht="12" customHeight="1">
      <c r="C436" s="64" t="s">
        <v>212</v>
      </c>
      <c r="D436" s="64" t="s">
        <v>536</v>
      </c>
      <c r="E436" s="64" t="s">
        <v>225</v>
      </c>
      <c r="F436" s="64" t="s">
        <v>529</v>
      </c>
      <c r="G436" s="66">
        <v>1647.32</v>
      </c>
    </row>
    <row r="437" spans="1:9" ht="12" customHeight="1">
      <c r="C437" s="64" t="s">
        <v>212</v>
      </c>
      <c r="D437" s="64" t="s">
        <v>537</v>
      </c>
      <c r="E437" s="64" t="s">
        <v>315</v>
      </c>
      <c r="F437" s="64" t="s">
        <v>529</v>
      </c>
      <c r="G437" s="66">
        <v>1647.32</v>
      </c>
    </row>
    <row r="438" spans="1:9" ht="12" customHeight="1">
      <c r="F438" s="61" t="s">
        <v>228</v>
      </c>
      <c r="G438" s="67">
        <v>32619.1</v>
      </c>
      <c r="H438" s="67">
        <v>21087.86</v>
      </c>
      <c r="I438" s="71">
        <v>11531.24</v>
      </c>
    </row>
    <row r="439" spans="1:9" ht="12" customHeight="1">
      <c r="F439" s="61" t="s">
        <v>199</v>
      </c>
      <c r="G439" s="61" t="s">
        <v>0</v>
      </c>
      <c r="H439" s="61" t="s">
        <v>0</v>
      </c>
      <c r="I439" s="71">
        <v>11531.24</v>
      </c>
    </row>
    <row r="441" spans="1:9" ht="12" customHeight="1">
      <c r="A441" s="64" t="s">
        <v>111</v>
      </c>
      <c r="B441" s="83" t="s">
        <v>112</v>
      </c>
      <c r="C441" s="83"/>
      <c r="D441" s="83"/>
      <c r="E441" s="83"/>
      <c r="F441" s="64" t="s">
        <v>193</v>
      </c>
      <c r="I441" s="69">
        <v>0</v>
      </c>
    </row>
    <row r="442" spans="1:9" ht="12" customHeight="1">
      <c r="C442" s="64" t="s">
        <v>236</v>
      </c>
      <c r="D442" s="64" t="s">
        <v>264</v>
      </c>
      <c r="E442" s="64" t="s">
        <v>265</v>
      </c>
      <c r="F442" s="64" t="s">
        <v>266</v>
      </c>
      <c r="G442" s="66">
        <v>1320</v>
      </c>
    </row>
    <row r="443" spans="1:9" ht="12" customHeight="1">
      <c r="C443" s="83" t="s">
        <v>267</v>
      </c>
      <c r="D443" s="83"/>
      <c r="E443" s="83"/>
      <c r="F443" s="83"/>
    </row>
    <row r="444" spans="1:9" ht="12" customHeight="1">
      <c r="F444" s="61" t="s">
        <v>228</v>
      </c>
      <c r="G444" s="67">
        <v>1320</v>
      </c>
      <c r="H444" s="67">
        <v>0</v>
      </c>
      <c r="I444" s="71">
        <v>1320</v>
      </c>
    </row>
    <row r="445" spans="1:9" ht="12" customHeight="1">
      <c r="F445" s="61" t="s">
        <v>199</v>
      </c>
      <c r="G445" s="61" t="s">
        <v>0</v>
      </c>
      <c r="H445" s="61" t="s">
        <v>0</v>
      </c>
      <c r="I445" s="71">
        <v>1320</v>
      </c>
    </row>
    <row r="447" spans="1:9" ht="12" customHeight="1">
      <c r="A447" s="64" t="s">
        <v>115</v>
      </c>
      <c r="B447" s="83" t="s">
        <v>116</v>
      </c>
      <c r="C447" s="83"/>
      <c r="D447" s="83"/>
      <c r="E447" s="83"/>
      <c r="F447" s="64" t="s">
        <v>193</v>
      </c>
      <c r="I447" s="69">
        <v>0</v>
      </c>
    </row>
    <row r="448" spans="1:9" ht="12" customHeight="1">
      <c r="C448" s="64" t="s">
        <v>236</v>
      </c>
      <c r="D448" s="64" t="s">
        <v>318</v>
      </c>
      <c r="E448" s="64" t="s">
        <v>319</v>
      </c>
      <c r="F448" s="64" t="s">
        <v>320</v>
      </c>
      <c r="G448" s="66">
        <v>400</v>
      </c>
    </row>
    <row r="449" spans="1:9" ht="12" customHeight="1">
      <c r="C449" s="83" t="s">
        <v>321</v>
      </c>
      <c r="D449" s="83"/>
      <c r="E449" s="83"/>
      <c r="F449" s="83"/>
    </row>
    <row r="450" spans="1:9" ht="12" customHeight="1">
      <c r="C450" s="64" t="s">
        <v>212</v>
      </c>
      <c r="D450" s="64" t="s">
        <v>538</v>
      </c>
      <c r="E450" s="64" t="s">
        <v>539</v>
      </c>
      <c r="F450" s="64" t="s">
        <v>540</v>
      </c>
      <c r="G450" s="66">
        <v>265.85000000000002</v>
      </c>
    </row>
    <row r="451" spans="1:9" ht="12" customHeight="1">
      <c r="C451" s="64" t="s">
        <v>471</v>
      </c>
      <c r="D451" s="64" t="s">
        <v>541</v>
      </c>
      <c r="E451" s="64" t="s">
        <v>244</v>
      </c>
      <c r="F451" s="64" t="s">
        <v>473</v>
      </c>
      <c r="H451" s="66">
        <v>69.88</v>
      </c>
    </row>
    <row r="452" spans="1:9" ht="12" customHeight="1">
      <c r="C452" s="64" t="s">
        <v>506</v>
      </c>
      <c r="D452" s="64" t="s">
        <v>542</v>
      </c>
      <c r="E452" s="64" t="s">
        <v>244</v>
      </c>
      <c r="F452" s="64" t="s">
        <v>508</v>
      </c>
      <c r="G452" s="66">
        <v>69.88</v>
      </c>
    </row>
    <row r="453" spans="1:9" ht="12" customHeight="1">
      <c r="C453" s="64" t="s">
        <v>212</v>
      </c>
      <c r="D453" s="64" t="s">
        <v>543</v>
      </c>
      <c r="E453" s="64" t="s">
        <v>246</v>
      </c>
      <c r="F453" s="64" t="s">
        <v>540</v>
      </c>
      <c r="G453" s="66">
        <v>2290.54</v>
      </c>
    </row>
    <row r="454" spans="1:9" ht="12" customHeight="1">
      <c r="C454" s="64" t="s">
        <v>236</v>
      </c>
      <c r="D454" s="64" t="s">
        <v>248</v>
      </c>
      <c r="E454" s="64" t="s">
        <v>249</v>
      </c>
      <c r="F454" s="64" t="s">
        <v>250</v>
      </c>
      <c r="H454" s="66">
        <v>139.5</v>
      </c>
    </row>
    <row r="455" spans="1:9" ht="12" customHeight="1">
      <c r="C455" s="83" t="s">
        <v>251</v>
      </c>
      <c r="D455" s="83"/>
      <c r="E455" s="83"/>
      <c r="F455" s="83"/>
    </row>
    <row r="456" spans="1:9" ht="12" customHeight="1">
      <c r="F456" s="61" t="s">
        <v>228</v>
      </c>
      <c r="G456" s="67">
        <v>3026.27</v>
      </c>
      <c r="H456" s="67">
        <v>209.38</v>
      </c>
      <c r="I456" s="71">
        <v>2816.89</v>
      </c>
    </row>
    <row r="457" spans="1:9" ht="12" customHeight="1">
      <c r="F457" s="61" t="s">
        <v>199</v>
      </c>
      <c r="G457" s="61" t="s">
        <v>0</v>
      </c>
      <c r="H457" s="61" t="s">
        <v>0</v>
      </c>
      <c r="I457" s="71">
        <v>2816.89</v>
      </c>
    </row>
    <row r="459" spans="1:9" ht="12" customHeight="1">
      <c r="A459" s="64" t="s">
        <v>117</v>
      </c>
      <c r="B459" s="83" t="s">
        <v>118</v>
      </c>
      <c r="C459" s="83"/>
      <c r="D459" s="83"/>
      <c r="E459" s="83"/>
      <c r="F459" s="64" t="s">
        <v>193</v>
      </c>
      <c r="I459" s="69">
        <v>0</v>
      </c>
    </row>
    <row r="460" spans="1:9" ht="12" customHeight="1">
      <c r="C460" s="64" t="s">
        <v>236</v>
      </c>
      <c r="D460" s="64" t="s">
        <v>248</v>
      </c>
      <c r="E460" s="64" t="s">
        <v>249</v>
      </c>
      <c r="F460" s="64" t="s">
        <v>250</v>
      </c>
      <c r="G460" s="66">
        <v>139.5</v>
      </c>
    </row>
    <row r="461" spans="1:9" ht="12" customHeight="1">
      <c r="C461" s="83" t="s">
        <v>251</v>
      </c>
      <c r="D461" s="83"/>
      <c r="E461" s="83"/>
      <c r="F461" s="83"/>
    </row>
    <row r="462" spans="1:9" ht="12" customHeight="1">
      <c r="F462" s="61" t="s">
        <v>228</v>
      </c>
      <c r="G462" s="67">
        <v>139.5</v>
      </c>
      <c r="H462" s="67">
        <v>0</v>
      </c>
      <c r="I462" s="71">
        <v>139.5</v>
      </c>
    </row>
    <row r="464" spans="1:9" ht="12" customHeight="1">
      <c r="F464" s="61" t="s">
        <v>199</v>
      </c>
      <c r="G464" s="61" t="s">
        <v>0</v>
      </c>
      <c r="H464" s="61" t="s">
        <v>0</v>
      </c>
      <c r="I464" s="71">
        <v>139.5</v>
      </c>
    </row>
    <row r="466" spans="1:9" ht="12" customHeight="1">
      <c r="A466" s="64" t="s">
        <v>119</v>
      </c>
      <c r="B466" s="83" t="s">
        <v>120</v>
      </c>
      <c r="C466" s="83"/>
      <c r="D466" s="83"/>
      <c r="E466" s="83"/>
      <c r="F466" s="64" t="s">
        <v>193</v>
      </c>
      <c r="I466" s="69">
        <v>0</v>
      </c>
    </row>
    <row r="467" spans="1:9" ht="12" customHeight="1">
      <c r="C467" s="64" t="s">
        <v>212</v>
      </c>
      <c r="D467" s="64" t="s">
        <v>544</v>
      </c>
      <c r="E467" s="64" t="s">
        <v>315</v>
      </c>
      <c r="F467" s="64" t="s">
        <v>545</v>
      </c>
      <c r="G467" s="66">
        <v>196.75</v>
      </c>
    </row>
    <row r="468" spans="1:9" ht="12" customHeight="1">
      <c r="F468" s="61" t="s">
        <v>228</v>
      </c>
      <c r="G468" s="67">
        <v>196.75</v>
      </c>
      <c r="H468" s="67">
        <v>0</v>
      </c>
      <c r="I468" s="71">
        <v>196.75</v>
      </c>
    </row>
    <row r="469" spans="1:9" ht="12" customHeight="1">
      <c r="F469" s="61" t="s">
        <v>199</v>
      </c>
      <c r="G469" s="61" t="s">
        <v>0</v>
      </c>
      <c r="H469" s="61" t="s">
        <v>0</v>
      </c>
      <c r="I469" s="71">
        <v>196.75</v>
      </c>
    </row>
    <row r="471" spans="1:9" ht="12" customHeight="1">
      <c r="A471" s="64" t="s">
        <v>121</v>
      </c>
      <c r="B471" s="83" t="s">
        <v>122</v>
      </c>
      <c r="C471" s="83"/>
      <c r="D471" s="83"/>
      <c r="E471" s="83"/>
      <c r="F471" s="64" t="s">
        <v>193</v>
      </c>
      <c r="I471" s="69">
        <v>0</v>
      </c>
    </row>
    <row r="472" spans="1:9" ht="12" customHeight="1">
      <c r="C472" s="64" t="s">
        <v>212</v>
      </c>
      <c r="D472" s="64" t="s">
        <v>546</v>
      </c>
      <c r="E472" s="64" t="s">
        <v>423</v>
      </c>
      <c r="F472" s="64" t="s">
        <v>547</v>
      </c>
      <c r="G472" s="66">
        <v>400</v>
      </c>
    </row>
    <row r="473" spans="1:9" ht="12" customHeight="1">
      <c r="C473" s="64" t="s">
        <v>236</v>
      </c>
      <c r="D473" s="64" t="s">
        <v>318</v>
      </c>
      <c r="E473" s="64" t="s">
        <v>319</v>
      </c>
      <c r="F473" s="64" t="s">
        <v>320</v>
      </c>
      <c r="H473" s="66">
        <v>400</v>
      </c>
    </row>
    <row r="474" spans="1:9" ht="12" customHeight="1">
      <c r="C474" s="83" t="s">
        <v>321</v>
      </c>
      <c r="D474" s="83"/>
      <c r="E474" s="83"/>
      <c r="F474" s="83"/>
    </row>
    <row r="475" spans="1:9" ht="12" customHeight="1">
      <c r="F475" s="61" t="s">
        <v>228</v>
      </c>
      <c r="G475" s="67">
        <v>400</v>
      </c>
      <c r="H475" s="67">
        <v>400</v>
      </c>
      <c r="I475" s="71">
        <v>0</v>
      </c>
    </row>
    <row r="476" spans="1:9" ht="12" customHeight="1">
      <c r="F476" s="61" t="s">
        <v>199</v>
      </c>
      <c r="G476" s="61" t="s">
        <v>0</v>
      </c>
      <c r="H476" s="61" t="s">
        <v>0</v>
      </c>
      <c r="I476" s="71">
        <v>0</v>
      </c>
    </row>
    <row r="478" spans="1:9" ht="12" customHeight="1">
      <c r="A478" s="64" t="s">
        <v>123</v>
      </c>
      <c r="B478" s="83" t="s">
        <v>124</v>
      </c>
      <c r="C478" s="83"/>
      <c r="D478" s="83"/>
      <c r="E478" s="83"/>
      <c r="F478" s="64" t="s">
        <v>193</v>
      </c>
      <c r="I478" s="69">
        <v>0</v>
      </c>
    </row>
    <row r="479" spans="1:9" ht="12" customHeight="1">
      <c r="C479" s="64" t="s">
        <v>212</v>
      </c>
      <c r="D479" s="64" t="s">
        <v>548</v>
      </c>
      <c r="E479" s="64" t="s">
        <v>349</v>
      </c>
      <c r="F479" s="64" t="s">
        <v>549</v>
      </c>
      <c r="G479" s="66">
        <v>115.37</v>
      </c>
    </row>
    <row r="480" spans="1:9" ht="12" customHeight="1">
      <c r="C480" s="64" t="s">
        <v>212</v>
      </c>
      <c r="D480" s="64" t="s">
        <v>550</v>
      </c>
      <c r="E480" s="64" t="s">
        <v>269</v>
      </c>
      <c r="F480" s="64" t="s">
        <v>551</v>
      </c>
      <c r="G480" s="66">
        <v>324.25</v>
      </c>
    </row>
    <row r="481" spans="1:9" ht="12" customHeight="1">
      <c r="C481" s="64" t="s">
        <v>212</v>
      </c>
      <c r="D481" s="64" t="s">
        <v>552</v>
      </c>
      <c r="E481" s="64" t="s">
        <v>272</v>
      </c>
      <c r="F481" s="64" t="s">
        <v>549</v>
      </c>
      <c r="G481" s="66">
        <v>37.700000000000003</v>
      </c>
    </row>
    <row r="482" spans="1:9" ht="12" customHeight="1">
      <c r="C482" s="64" t="s">
        <v>212</v>
      </c>
      <c r="D482" s="64" t="s">
        <v>553</v>
      </c>
      <c r="E482" s="64" t="s">
        <v>383</v>
      </c>
      <c r="F482" s="64" t="s">
        <v>549</v>
      </c>
      <c r="G482" s="66">
        <v>37.39</v>
      </c>
    </row>
    <row r="483" spans="1:9" ht="12" customHeight="1">
      <c r="C483" s="64" t="s">
        <v>212</v>
      </c>
      <c r="D483" s="64" t="s">
        <v>554</v>
      </c>
      <c r="E483" s="64" t="s">
        <v>279</v>
      </c>
      <c r="F483" s="64" t="s">
        <v>549</v>
      </c>
      <c r="G483" s="66">
        <v>63.28</v>
      </c>
    </row>
    <row r="484" spans="1:9" ht="12" customHeight="1">
      <c r="C484" s="64" t="s">
        <v>212</v>
      </c>
      <c r="D484" s="64" t="s">
        <v>555</v>
      </c>
      <c r="E484" s="64" t="s">
        <v>223</v>
      </c>
      <c r="F484" s="64" t="s">
        <v>549</v>
      </c>
      <c r="G484" s="66">
        <v>9.58</v>
      </c>
    </row>
    <row r="485" spans="1:9" ht="12" customHeight="1">
      <c r="C485" s="64" t="s">
        <v>212</v>
      </c>
      <c r="D485" s="64" t="s">
        <v>556</v>
      </c>
      <c r="E485" s="64" t="s">
        <v>372</v>
      </c>
      <c r="F485" s="64" t="s">
        <v>549</v>
      </c>
      <c r="G485" s="66">
        <v>87.53</v>
      </c>
    </row>
    <row r="486" spans="1:9" ht="12" customHeight="1">
      <c r="C486" s="64" t="s">
        <v>212</v>
      </c>
      <c r="D486" s="64" t="s">
        <v>557</v>
      </c>
      <c r="E486" s="64" t="s">
        <v>315</v>
      </c>
      <c r="F486" s="64" t="s">
        <v>549</v>
      </c>
      <c r="G486" s="66">
        <v>53.4</v>
      </c>
    </row>
    <row r="487" spans="1:9" ht="12" customHeight="1">
      <c r="C487" s="64" t="s">
        <v>212</v>
      </c>
      <c r="D487" s="64" t="s">
        <v>558</v>
      </c>
      <c r="E487" s="64" t="s">
        <v>315</v>
      </c>
      <c r="F487" s="64" t="s">
        <v>559</v>
      </c>
      <c r="G487" s="66">
        <v>177.88</v>
      </c>
    </row>
    <row r="488" spans="1:9" ht="12" customHeight="1">
      <c r="F488" s="61" t="s">
        <v>228</v>
      </c>
      <c r="G488" s="67">
        <v>906.38</v>
      </c>
      <c r="H488" s="67">
        <v>0</v>
      </c>
      <c r="I488" s="71">
        <v>906.38</v>
      </c>
    </row>
    <row r="489" spans="1:9" ht="12" customHeight="1">
      <c r="F489" s="61" t="s">
        <v>199</v>
      </c>
      <c r="G489" s="61" t="s">
        <v>0</v>
      </c>
      <c r="H489" s="61" t="s">
        <v>0</v>
      </c>
      <c r="I489" s="71">
        <v>906.38</v>
      </c>
    </row>
    <row r="491" spans="1:9" ht="12" customHeight="1">
      <c r="A491" s="64" t="s">
        <v>125</v>
      </c>
      <c r="B491" s="83" t="s">
        <v>126</v>
      </c>
      <c r="C491" s="83"/>
      <c r="D491" s="83"/>
      <c r="E491" s="83"/>
      <c r="F491" s="64" t="s">
        <v>193</v>
      </c>
      <c r="I491" s="69">
        <v>0</v>
      </c>
    </row>
    <row r="492" spans="1:9" ht="12" customHeight="1">
      <c r="C492" s="64" t="s">
        <v>212</v>
      </c>
      <c r="D492" s="64" t="s">
        <v>548</v>
      </c>
      <c r="E492" s="64" t="s">
        <v>349</v>
      </c>
      <c r="F492" s="64" t="s">
        <v>549</v>
      </c>
      <c r="G492" s="66">
        <v>260</v>
      </c>
    </row>
    <row r="493" spans="1:9" ht="12" customHeight="1">
      <c r="C493" s="64" t="s">
        <v>212</v>
      </c>
      <c r="D493" s="64" t="s">
        <v>552</v>
      </c>
      <c r="E493" s="64" t="s">
        <v>272</v>
      </c>
      <c r="F493" s="64" t="s">
        <v>549</v>
      </c>
      <c r="G493" s="66">
        <v>245.4</v>
      </c>
    </row>
    <row r="494" spans="1:9" ht="12" customHeight="1">
      <c r="C494" s="64" t="s">
        <v>212</v>
      </c>
      <c r="D494" s="64" t="s">
        <v>553</v>
      </c>
      <c r="E494" s="64" t="s">
        <v>383</v>
      </c>
      <c r="F494" s="64" t="s">
        <v>549</v>
      </c>
      <c r="G494" s="66">
        <v>241.77</v>
      </c>
    </row>
    <row r="495" spans="1:9" ht="12" customHeight="1">
      <c r="C495" s="64" t="s">
        <v>212</v>
      </c>
      <c r="D495" s="64" t="s">
        <v>554</v>
      </c>
      <c r="E495" s="64" t="s">
        <v>279</v>
      </c>
      <c r="F495" s="64" t="s">
        <v>549</v>
      </c>
      <c r="G495" s="66">
        <v>281.08999999999997</v>
      </c>
    </row>
    <row r="496" spans="1:9" ht="12" customHeight="1">
      <c r="C496" s="64" t="s">
        <v>212</v>
      </c>
      <c r="D496" s="64" t="s">
        <v>555</v>
      </c>
      <c r="E496" s="64" t="s">
        <v>223</v>
      </c>
      <c r="F496" s="64" t="s">
        <v>549</v>
      </c>
      <c r="G496" s="66">
        <v>204.73</v>
      </c>
    </row>
    <row r="497" spans="1:9" ht="12" customHeight="1">
      <c r="C497" s="64" t="s">
        <v>212</v>
      </c>
      <c r="D497" s="64" t="s">
        <v>556</v>
      </c>
      <c r="E497" s="64" t="s">
        <v>372</v>
      </c>
      <c r="F497" s="64" t="s">
        <v>549</v>
      </c>
      <c r="G497" s="66">
        <v>184.27</v>
      </c>
    </row>
    <row r="498" spans="1:9" ht="12" customHeight="1">
      <c r="C498" s="64" t="s">
        <v>212</v>
      </c>
      <c r="D498" s="64" t="s">
        <v>560</v>
      </c>
      <c r="E498" s="64" t="s">
        <v>315</v>
      </c>
      <c r="F498" s="64" t="s">
        <v>561</v>
      </c>
      <c r="G498" s="66">
        <v>227.72</v>
      </c>
    </row>
    <row r="499" spans="1:9" ht="12" customHeight="1">
      <c r="C499" s="64" t="s">
        <v>212</v>
      </c>
      <c r="D499" s="64" t="s">
        <v>557</v>
      </c>
      <c r="E499" s="64" t="s">
        <v>315</v>
      </c>
      <c r="F499" s="64" t="s">
        <v>549</v>
      </c>
      <c r="G499" s="66">
        <v>319.97000000000003</v>
      </c>
    </row>
    <row r="500" spans="1:9" ht="12" customHeight="1">
      <c r="C500" s="64" t="s">
        <v>236</v>
      </c>
      <c r="D500" s="64" t="s">
        <v>326</v>
      </c>
      <c r="E500" s="64" t="s">
        <v>327</v>
      </c>
      <c r="F500" s="64" t="s">
        <v>328</v>
      </c>
      <c r="H500" s="66">
        <v>227.72</v>
      </c>
    </row>
    <row r="501" spans="1:9" ht="12" customHeight="1">
      <c r="C501" s="83" t="s">
        <v>329</v>
      </c>
      <c r="D501" s="83"/>
      <c r="E501" s="83"/>
      <c r="F501" s="83"/>
    </row>
    <row r="502" spans="1:9" ht="12" customHeight="1">
      <c r="F502" s="61" t="s">
        <v>228</v>
      </c>
      <c r="G502" s="67">
        <v>1964.95</v>
      </c>
      <c r="H502" s="67">
        <v>227.72</v>
      </c>
      <c r="I502" s="71">
        <v>1737.23</v>
      </c>
    </row>
    <row r="503" spans="1:9" ht="12" customHeight="1">
      <c r="F503" s="61" t="s">
        <v>199</v>
      </c>
      <c r="G503" s="61" t="s">
        <v>0</v>
      </c>
      <c r="H503" s="61" t="s">
        <v>0</v>
      </c>
      <c r="I503" s="71">
        <v>1737.23</v>
      </c>
    </row>
    <row r="505" spans="1:9" ht="12" customHeight="1">
      <c r="A505" s="64" t="s">
        <v>161</v>
      </c>
      <c r="B505" s="83" t="s">
        <v>55</v>
      </c>
      <c r="C505" s="83"/>
      <c r="D505" s="83"/>
      <c r="E505" s="83"/>
      <c r="F505" s="64" t="s">
        <v>193</v>
      </c>
      <c r="I505" s="69">
        <v>0</v>
      </c>
    </row>
    <row r="506" spans="1:9" ht="12" customHeight="1">
      <c r="C506" s="64" t="s">
        <v>236</v>
      </c>
      <c r="D506" s="64" t="s">
        <v>562</v>
      </c>
      <c r="E506" s="64" t="s">
        <v>563</v>
      </c>
      <c r="F506" s="64" t="s">
        <v>564</v>
      </c>
      <c r="G506" s="66">
        <v>1282.73</v>
      </c>
    </row>
    <row r="507" spans="1:9" ht="12" customHeight="1">
      <c r="C507" s="83" t="s">
        <v>564</v>
      </c>
      <c r="D507" s="83"/>
      <c r="E507" s="83"/>
      <c r="F507" s="83"/>
    </row>
    <row r="508" spans="1:9" ht="12" customHeight="1">
      <c r="C508" s="64" t="s">
        <v>236</v>
      </c>
      <c r="D508" s="64" t="s">
        <v>318</v>
      </c>
      <c r="E508" s="64" t="s">
        <v>319</v>
      </c>
      <c r="F508" s="64" t="s">
        <v>320</v>
      </c>
      <c r="H508" s="66">
        <v>1282.73</v>
      </c>
    </row>
    <row r="509" spans="1:9" ht="12" customHeight="1">
      <c r="C509" s="83" t="s">
        <v>321</v>
      </c>
      <c r="D509" s="83"/>
      <c r="E509" s="83"/>
      <c r="F509" s="83"/>
    </row>
    <row r="510" spans="1:9" ht="12" customHeight="1">
      <c r="C510" s="64" t="s">
        <v>236</v>
      </c>
      <c r="D510" s="64" t="s">
        <v>565</v>
      </c>
      <c r="E510" s="64" t="s">
        <v>272</v>
      </c>
      <c r="F510" s="64" t="s">
        <v>564</v>
      </c>
      <c r="G510" s="66">
        <v>1263.43</v>
      </c>
    </row>
    <row r="511" spans="1:9" ht="12" customHeight="1">
      <c r="C511" s="83" t="s">
        <v>564</v>
      </c>
      <c r="D511" s="83"/>
      <c r="E511" s="83"/>
      <c r="F511" s="83"/>
    </row>
    <row r="512" spans="1:9" ht="12" customHeight="1">
      <c r="C512" s="64" t="s">
        <v>236</v>
      </c>
      <c r="D512" s="64" t="s">
        <v>237</v>
      </c>
      <c r="E512" s="64" t="s">
        <v>238</v>
      </c>
      <c r="F512" s="64" t="s">
        <v>239</v>
      </c>
      <c r="H512" s="66">
        <v>1263.43</v>
      </c>
    </row>
    <row r="513" spans="3:8" ht="12" customHeight="1">
      <c r="C513" s="83" t="s">
        <v>240</v>
      </c>
      <c r="D513" s="83"/>
      <c r="E513" s="83"/>
      <c r="F513" s="83"/>
    </row>
    <row r="514" spans="3:8" ht="12" customHeight="1">
      <c r="C514" s="64" t="s">
        <v>236</v>
      </c>
      <c r="D514" s="64" t="s">
        <v>566</v>
      </c>
      <c r="E514" s="64" t="s">
        <v>567</v>
      </c>
      <c r="F514" s="64" t="s">
        <v>564</v>
      </c>
      <c r="G514" s="66">
        <v>1163.78</v>
      </c>
    </row>
    <row r="515" spans="3:8" ht="12" customHeight="1">
      <c r="C515" s="83" t="s">
        <v>564</v>
      </c>
      <c r="D515" s="83"/>
      <c r="E515" s="83"/>
      <c r="F515" s="83"/>
    </row>
    <row r="516" spans="3:8" ht="12" customHeight="1">
      <c r="C516" s="64" t="s">
        <v>236</v>
      </c>
      <c r="D516" s="64" t="s">
        <v>248</v>
      </c>
      <c r="E516" s="64" t="s">
        <v>249</v>
      </c>
      <c r="F516" s="64" t="s">
        <v>250</v>
      </c>
      <c r="H516" s="66">
        <v>1163.78</v>
      </c>
    </row>
    <row r="517" spans="3:8" ht="12" customHeight="1">
      <c r="C517" s="83" t="s">
        <v>251</v>
      </c>
      <c r="D517" s="83"/>
      <c r="E517" s="83"/>
      <c r="F517" s="83"/>
    </row>
    <row r="518" spans="3:8" ht="12" customHeight="1">
      <c r="C518" s="64" t="s">
        <v>236</v>
      </c>
      <c r="D518" s="64" t="s">
        <v>568</v>
      </c>
      <c r="E518" s="64" t="s">
        <v>279</v>
      </c>
      <c r="F518" s="64" t="s">
        <v>564</v>
      </c>
      <c r="G518" s="66">
        <v>1224.1600000000001</v>
      </c>
    </row>
    <row r="519" spans="3:8" ht="12" customHeight="1">
      <c r="C519" s="83" t="s">
        <v>569</v>
      </c>
      <c r="D519" s="83"/>
      <c r="E519" s="83"/>
      <c r="F519" s="83"/>
    </row>
    <row r="520" spans="3:8" ht="12" customHeight="1">
      <c r="C520" s="64" t="s">
        <v>236</v>
      </c>
      <c r="D520" s="64" t="s">
        <v>254</v>
      </c>
      <c r="E520" s="64" t="s">
        <v>255</v>
      </c>
      <c r="F520" s="64" t="s">
        <v>256</v>
      </c>
      <c r="H520" s="66">
        <v>1224.1600000000001</v>
      </c>
    </row>
    <row r="521" spans="3:8" ht="12" customHeight="1">
      <c r="C521" s="83" t="s">
        <v>257</v>
      </c>
      <c r="D521" s="83"/>
      <c r="E521" s="83"/>
      <c r="F521" s="83"/>
    </row>
    <row r="522" spans="3:8" ht="12" customHeight="1">
      <c r="C522" s="64" t="s">
        <v>236</v>
      </c>
      <c r="D522" s="64" t="s">
        <v>570</v>
      </c>
      <c r="E522" s="64" t="s">
        <v>259</v>
      </c>
      <c r="F522" s="64" t="s">
        <v>564</v>
      </c>
      <c r="G522" s="66">
        <v>1165.72</v>
      </c>
    </row>
    <row r="523" spans="3:8" ht="12" customHeight="1">
      <c r="C523" s="83" t="s">
        <v>564</v>
      </c>
      <c r="D523" s="83"/>
      <c r="E523" s="83"/>
      <c r="F523" s="83"/>
    </row>
    <row r="524" spans="3:8" ht="12" customHeight="1">
      <c r="C524" s="64" t="s">
        <v>236</v>
      </c>
      <c r="D524" s="64" t="s">
        <v>264</v>
      </c>
      <c r="E524" s="64" t="s">
        <v>265</v>
      </c>
      <c r="F524" s="64" t="s">
        <v>266</v>
      </c>
      <c r="H524" s="66">
        <v>1165.72</v>
      </c>
    </row>
    <row r="525" spans="3:8" ht="12" customHeight="1">
      <c r="C525" s="83" t="s">
        <v>267</v>
      </c>
      <c r="D525" s="83"/>
      <c r="E525" s="83"/>
      <c r="F525" s="83"/>
    </row>
    <row r="526" spans="3:8" ht="12" customHeight="1">
      <c r="C526" s="64" t="s">
        <v>236</v>
      </c>
      <c r="D526" s="64" t="s">
        <v>571</v>
      </c>
      <c r="E526" s="64" t="s">
        <v>572</v>
      </c>
      <c r="F526" s="64" t="s">
        <v>564</v>
      </c>
      <c r="G526" s="66">
        <v>1184.72</v>
      </c>
    </row>
    <row r="527" spans="3:8" ht="12" customHeight="1">
      <c r="C527" s="83" t="s">
        <v>564</v>
      </c>
      <c r="D527" s="83"/>
      <c r="E527" s="83"/>
      <c r="F527" s="83"/>
    </row>
    <row r="528" spans="3:8" ht="12" customHeight="1">
      <c r="C528" s="64" t="s">
        <v>236</v>
      </c>
      <c r="D528" s="64" t="s">
        <v>573</v>
      </c>
      <c r="E528" s="64" t="s">
        <v>323</v>
      </c>
      <c r="F528" s="64" t="s">
        <v>574</v>
      </c>
      <c r="H528" s="66">
        <v>1184.72</v>
      </c>
    </row>
    <row r="529" spans="1:9" ht="12" customHeight="1">
      <c r="C529" s="83" t="s">
        <v>575</v>
      </c>
      <c r="D529" s="83"/>
      <c r="E529" s="83"/>
      <c r="F529" s="83"/>
    </row>
    <row r="530" spans="1:9" ht="12" customHeight="1">
      <c r="C530" s="83" t="s">
        <v>576</v>
      </c>
      <c r="D530" s="83"/>
      <c r="E530" s="83"/>
      <c r="F530" s="83"/>
    </row>
    <row r="531" spans="1:9" ht="12" customHeight="1">
      <c r="C531" s="64" t="s">
        <v>236</v>
      </c>
      <c r="D531" s="64" t="s">
        <v>577</v>
      </c>
      <c r="E531" s="64" t="s">
        <v>578</v>
      </c>
      <c r="F531" s="64" t="s">
        <v>564</v>
      </c>
      <c r="G531" s="66">
        <v>1127.3699999999999</v>
      </c>
    </row>
    <row r="532" spans="1:9" ht="12" customHeight="1">
      <c r="C532" s="83" t="s">
        <v>564</v>
      </c>
      <c r="D532" s="83"/>
      <c r="E532" s="83"/>
      <c r="F532" s="83"/>
    </row>
    <row r="533" spans="1:9" ht="12" customHeight="1">
      <c r="C533" s="64" t="s">
        <v>236</v>
      </c>
      <c r="D533" s="64" t="s">
        <v>326</v>
      </c>
      <c r="E533" s="64" t="s">
        <v>327</v>
      </c>
      <c r="F533" s="64" t="s">
        <v>328</v>
      </c>
      <c r="H533" s="66">
        <v>1127.3699999999999</v>
      </c>
    </row>
    <row r="534" spans="1:9" ht="12" customHeight="1">
      <c r="C534" s="83" t="s">
        <v>329</v>
      </c>
      <c r="D534" s="83"/>
      <c r="E534" s="83"/>
      <c r="F534" s="83"/>
    </row>
    <row r="535" spans="1:9" ht="12" customHeight="1">
      <c r="F535" s="61" t="s">
        <v>228</v>
      </c>
      <c r="G535" s="67">
        <v>8411.91</v>
      </c>
      <c r="H535" s="67">
        <v>8411.91</v>
      </c>
      <c r="I535" s="71">
        <v>0</v>
      </c>
    </row>
    <row r="536" spans="1:9" ht="12" customHeight="1">
      <c r="F536" s="61" t="s">
        <v>199</v>
      </c>
      <c r="G536" s="61" t="s">
        <v>0</v>
      </c>
      <c r="H536" s="61" t="s">
        <v>0</v>
      </c>
      <c r="I536" s="71">
        <v>0</v>
      </c>
    </row>
    <row r="538" spans="1:9" ht="12" customHeight="1">
      <c r="A538" s="64" t="s">
        <v>162</v>
      </c>
      <c r="B538" s="83" t="s">
        <v>163</v>
      </c>
      <c r="C538" s="83"/>
      <c r="D538" s="83"/>
      <c r="E538" s="83"/>
      <c r="F538" s="64" t="s">
        <v>193</v>
      </c>
      <c r="I538" s="69">
        <v>0</v>
      </c>
    </row>
    <row r="539" spans="1:9" ht="12" customHeight="1">
      <c r="C539" s="64" t="s">
        <v>212</v>
      </c>
      <c r="D539" s="64" t="s">
        <v>579</v>
      </c>
      <c r="E539" s="64" t="s">
        <v>349</v>
      </c>
      <c r="F539" s="64" t="s">
        <v>499</v>
      </c>
      <c r="G539" s="66">
        <v>887.79</v>
      </c>
    </row>
    <row r="540" spans="1:9" ht="12" customHeight="1">
      <c r="F540" s="61" t="s">
        <v>228</v>
      </c>
      <c r="G540" s="67">
        <v>887.79</v>
      </c>
      <c r="H540" s="67">
        <v>0</v>
      </c>
      <c r="I540" s="71">
        <v>887.79</v>
      </c>
    </row>
    <row r="541" spans="1:9" ht="12" customHeight="1">
      <c r="F541" s="61" t="s">
        <v>199</v>
      </c>
      <c r="G541" s="61" t="s">
        <v>0</v>
      </c>
      <c r="H541" s="61" t="s">
        <v>0</v>
      </c>
      <c r="I541" s="71">
        <v>887.79</v>
      </c>
    </row>
    <row r="543" spans="1:9" ht="12" customHeight="1">
      <c r="A543" s="64" t="s">
        <v>166</v>
      </c>
      <c r="B543" s="83" t="s">
        <v>167</v>
      </c>
      <c r="C543" s="83"/>
      <c r="D543" s="83"/>
      <c r="E543" s="83"/>
      <c r="F543" s="64" t="s">
        <v>193</v>
      </c>
      <c r="I543" s="69">
        <v>0</v>
      </c>
    </row>
    <row r="544" spans="1:9" ht="12" customHeight="1">
      <c r="C544" s="64" t="s">
        <v>212</v>
      </c>
      <c r="D544" s="64" t="s">
        <v>580</v>
      </c>
      <c r="E544" s="64" t="s">
        <v>366</v>
      </c>
      <c r="F544" s="64" t="s">
        <v>581</v>
      </c>
      <c r="G544" s="66">
        <v>41246.1</v>
      </c>
    </row>
    <row r="545" spans="3:7" ht="12" customHeight="1">
      <c r="C545" s="64" t="s">
        <v>212</v>
      </c>
      <c r="D545" s="64" t="s">
        <v>582</v>
      </c>
      <c r="E545" s="64" t="s">
        <v>290</v>
      </c>
      <c r="F545" s="64" t="s">
        <v>499</v>
      </c>
      <c r="G545" s="66">
        <v>472.76</v>
      </c>
    </row>
    <row r="546" spans="3:7" ht="12" customHeight="1">
      <c r="C546" s="64" t="s">
        <v>212</v>
      </c>
      <c r="D546" s="64" t="s">
        <v>583</v>
      </c>
      <c r="E546" s="64" t="s">
        <v>290</v>
      </c>
      <c r="F546" s="64" t="s">
        <v>584</v>
      </c>
      <c r="G546" s="66">
        <v>8000</v>
      </c>
    </row>
    <row r="547" spans="3:7" ht="12" customHeight="1">
      <c r="C547" s="64" t="s">
        <v>236</v>
      </c>
      <c r="D547" s="64" t="s">
        <v>237</v>
      </c>
      <c r="E547" s="64" t="s">
        <v>238</v>
      </c>
      <c r="F547" s="64" t="s">
        <v>239</v>
      </c>
      <c r="G547" s="66">
        <v>3437.5</v>
      </c>
    </row>
    <row r="548" spans="3:7" ht="12" customHeight="1">
      <c r="C548" s="83" t="s">
        <v>240</v>
      </c>
      <c r="D548" s="83"/>
      <c r="E548" s="83"/>
      <c r="F548" s="83"/>
    </row>
    <row r="549" spans="3:7" ht="12" customHeight="1">
      <c r="C549" s="64" t="s">
        <v>212</v>
      </c>
      <c r="D549" s="64" t="s">
        <v>585</v>
      </c>
      <c r="E549" s="64" t="s">
        <v>586</v>
      </c>
      <c r="F549" s="64" t="s">
        <v>584</v>
      </c>
      <c r="G549" s="66">
        <v>8000</v>
      </c>
    </row>
    <row r="550" spans="3:7" ht="12" customHeight="1">
      <c r="C550" s="64" t="s">
        <v>212</v>
      </c>
      <c r="D550" s="64" t="s">
        <v>587</v>
      </c>
      <c r="E550" s="64" t="s">
        <v>244</v>
      </c>
      <c r="F550" s="64" t="s">
        <v>499</v>
      </c>
      <c r="G550" s="66">
        <v>81.25</v>
      </c>
    </row>
    <row r="551" spans="3:7" ht="12" customHeight="1">
      <c r="C551" s="64" t="s">
        <v>212</v>
      </c>
      <c r="D551" s="64" t="s">
        <v>588</v>
      </c>
      <c r="E551" s="64" t="s">
        <v>244</v>
      </c>
      <c r="F551" s="64" t="s">
        <v>584</v>
      </c>
      <c r="G551" s="66">
        <v>5920</v>
      </c>
    </row>
    <row r="552" spans="3:7" ht="12" customHeight="1">
      <c r="C552" s="64" t="s">
        <v>212</v>
      </c>
      <c r="D552" s="64" t="s">
        <v>589</v>
      </c>
      <c r="E552" s="64" t="s">
        <v>590</v>
      </c>
      <c r="F552" s="64" t="s">
        <v>591</v>
      </c>
      <c r="G552" s="66">
        <v>62.5</v>
      </c>
    </row>
    <row r="553" spans="3:7" ht="12" customHeight="1">
      <c r="C553" s="64" t="s">
        <v>212</v>
      </c>
      <c r="D553" s="64" t="s">
        <v>592</v>
      </c>
      <c r="E553" s="64" t="s">
        <v>590</v>
      </c>
      <c r="F553" s="64" t="s">
        <v>593</v>
      </c>
      <c r="G553" s="66">
        <v>37.5</v>
      </c>
    </row>
    <row r="554" spans="3:7" ht="12" customHeight="1">
      <c r="C554" s="64" t="s">
        <v>212</v>
      </c>
      <c r="D554" s="64" t="s">
        <v>594</v>
      </c>
      <c r="E554" s="64" t="s">
        <v>590</v>
      </c>
      <c r="F554" s="64" t="s">
        <v>595</v>
      </c>
      <c r="G554" s="66">
        <v>295</v>
      </c>
    </row>
    <row r="555" spans="3:7" ht="12" customHeight="1">
      <c r="C555" s="64" t="s">
        <v>212</v>
      </c>
      <c r="D555" s="64" t="s">
        <v>596</v>
      </c>
      <c r="E555" s="64" t="s">
        <v>590</v>
      </c>
      <c r="F555" s="64" t="s">
        <v>597</v>
      </c>
      <c r="G555" s="66">
        <v>160</v>
      </c>
    </row>
    <row r="556" spans="3:7" ht="12" customHeight="1">
      <c r="C556" s="64" t="s">
        <v>212</v>
      </c>
      <c r="D556" s="64" t="s">
        <v>598</v>
      </c>
      <c r="E556" s="64" t="s">
        <v>590</v>
      </c>
      <c r="F556" s="64" t="s">
        <v>599</v>
      </c>
      <c r="G556" s="66">
        <v>320</v>
      </c>
    </row>
    <row r="557" spans="3:7" ht="12" customHeight="1">
      <c r="C557" s="64" t="s">
        <v>212</v>
      </c>
      <c r="D557" s="64" t="s">
        <v>600</v>
      </c>
      <c r="E557" s="64" t="s">
        <v>590</v>
      </c>
      <c r="F557" s="64" t="s">
        <v>601</v>
      </c>
      <c r="G557" s="66">
        <v>360</v>
      </c>
    </row>
    <row r="558" spans="3:7" ht="12" customHeight="1">
      <c r="C558" s="64" t="s">
        <v>212</v>
      </c>
      <c r="D558" s="64" t="s">
        <v>602</v>
      </c>
      <c r="E558" s="64" t="s">
        <v>590</v>
      </c>
      <c r="F558" s="64" t="s">
        <v>603</v>
      </c>
      <c r="G558" s="66">
        <v>250</v>
      </c>
    </row>
    <row r="559" spans="3:7" ht="12" customHeight="1">
      <c r="C559" s="64" t="s">
        <v>212</v>
      </c>
      <c r="D559" s="64" t="s">
        <v>604</v>
      </c>
      <c r="E559" s="64" t="s">
        <v>590</v>
      </c>
      <c r="F559" s="64" t="s">
        <v>605</v>
      </c>
      <c r="G559" s="66">
        <v>160</v>
      </c>
    </row>
    <row r="560" spans="3:7" ht="12" customHeight="1">
      <c r="C560" s="64" t="s">
        <v>212</v>
      </c>
      <c r="D560" s="64" t="s">
        <v>606</v>
      </c>
      <c r="E560" s="64" t="s">
        <v>590</v>
      </c>
      <c r="F560" s="64" t="s">
        <v>607</v>
      </c>
      <c r="G560" s="66">
        <v>480</v>
      </c>
    </row>
    <row r="561" spans="3:7" ht="12" customHeight="1">
      <c r="C561" s="64" t="s">
        <v>212</v>
      </c>
      <c r="D561" s="64" t="s">
        <v>608</v>
      </c>
      <c r="E561" s="64" t="s">
        <v>590</v>
      </c>
      <c r="F561" s="64" t="s">
        <v>609</v>
      </c>
      <c r="G561" s="66">
        <v>520</v>
      </c>
    </row>
    <row r="562" spans="3:7" ht="12" customHeight="1">
      <c r="C562" s="64" t="s">
        <v>212</v>
      </c>
      <c r="D562" s="64" t="s">
        <v>610</v>
      </c>
      <c r="E562" s="64" t="s">
        <v>590</v>
      </c>
      <c r="F562" s="64" t="s">
        <v>611</v>
      </c>
      <c r="G562" s="66">
        <v>520</v>
      </c>
    </row>
    <row r="563" spans="3:7" ht="12" customHeight="1">
      <c r="C563" s="64" t="s">
        <v>212</v>
      </c>
      <c r="D563" s="64" t="s">
        <v>612</v>
      </c>
      <c r="E563" s="64" t="s">
        <v>590</v>
      </c>
      <c r="F563" s="64" t="s">
        <v>613</v>
      </c>
      <c r="G563" s="66">
        <v>270</v>
      </c>
    </row>
    <row r="564" spans="3:7" ht="12" customHeight="1">
      <c r="C564" s="64" t="s">
        <v>212</v>
      </c>
      <c r="D564" s="64" t="s">
        <v>614</v>
      </c>
      <c r="E564" s="64" t="s">
        <v>590</v>
      </c>
      <c r="F564" s="64" t="s">
        <v>615</v>
      </c>
      <c r="G564" s="66">
        <v>240</v>
      </c>
    </row>
    <row r="565" spans="3:7" ht="12" customHeight="1">
      <c r="C565" s="64" t="s">
        <v>212</v>
      </c>
      <c r="D565" s="64" t="s">
        <v>616</v>
      </c>
      <c r="E565" s="64" t="s">
        <v>590</v>
      </c>
      <c r="F565" s="64" t="s">
        <v>617</v>
      </c>
      <c r="G565" s="66">
        <v>160</v>
      </c>
    </row>
    <row r="566" spans="3:7" ht="12" customHeight="1">
      <c r="C566" s="64" t="s">
        <v>212</v>
      </c>
      <c r="D566" s="64" t="s">
        <v>618</v>
      </c>
      <c r="E566" s="64" t="s">
        <v>590</v>
      </c>
      <c r="F566" s="64" t="s">
        <v>619</v>
      </c>
      <c r="G566" s="66">
        <v>75</v>
      </c>
    </row>
    <row r="567" spans="3:7" ht="12" customHeight="1">
      <c r="C567" s="64" t="s">
        <v>212</v>
      </c>
      <c r="D567" s="64" t="s">
        <v>620</v>
      </c>
      <c r="E567" s="64" t="s">
        <v>590</v>
      </c>
      <c r="F567" s="64" t="s">
        <v>621</v>
      </c>
      <c r="G567" s="66">
        <v>160</v>
      </c>
    </row>
    <row r="568" spans="3:7" ht="12" customHeight="1">
      <c r="C568" s="64" t="s">
        <v>212</v>
      </c>
      <c r="D568" s="64" t="s">
        <v>622</v>
      </c>
      <c r="E568" s="64" t="s">
        <v>590</v>
      </c>
      <c r="F568" s="64" t="s">
        <v>623</v>
      </c>
      <c r="G568" s="66">
        <v>520</v>
      </c>
    </row>
    <row r="569" spans="3:7" ht="12" customHeight="1">
      <c r="C569" s="64" t="s">
        <v>212</v>
      </c>
      <c r="D569" s="64" t="s">
        <v>624</v>
      </c>
      <c r="E569" s="64" t="s">
        <v>590</v>
      </c>
      <c r="F569" s="64" t="s">
        <v>625</v>
      </c>
      <c r="G569" s="66">
        <v>480</v>
      </c>
    </row>
    <row r="570" spans="3:7" ht="12" customHeight="1">
      <c r="C570" s="64" t="s">
        <v>212</v>
      </c>
      <c r="D570" s="64" t="s">
        <v>626</v>
      </c>
      <c r="E570" s="64" t="s">
        <v>590</v>
      </c>
      <c r="F570" s="64" t="s">
        <v>627</v>
      </c>
      <c r="G570" s="66">
        <v>270</v>
      </c>
    </row>
    <row r="571" spans="3:7" ht="12" customHeight="1">
      <c r="C571" s="64" t="s">
        <v>212</v>
      </c>
      <c r="D571" s="64" t="s">
        <v>628</v>
      </c>
      <c r="E571" s="64" t="s">
        <v>590</v>
      </c>
      <c r="F571" s="64" t="s">
        <v>629</v>
      </c>
      <c r="G571" s="66">
        <v>480</v>
      </c>
    </row>
    <row r="572" spans="3:7" ht="12" customHeight="1">
      <c r="C572" s="64" t="s">
        <v>212</v>
      </c>
      <c r="D572" s="64" t="s">
        <v>630</v>
      </c>
      <c r="E572" s="64" t="s">
        <v>590</v>
      </c>
      <c r="F572" s="64" t="s">
        <v>631</v>
      </c>
      <c r="G572" s="66">
        <v>160</v>
      </c>
    </row>
    <row r="573" spans="3:7" ht="12" customHeight="1">
      <c r="C573" s="64" t="s">
        <v>212</v>
      </c>
      <c r="D573" s="64" t="s">
        <v>632</v>
      </c>
      <c r="E573" s="64" t="s">
        <v>590</v>
      </c>
      <c r="F573" s="64" t="s">
        <v>633</v>
      </c>
      <c r="G573" s="66">
        <v>80</v>
      </c>
    </row>
    <row r="574" spans="3:7" ht="12" customHeight="1">
      <c r="C574" s="64" t="s">
        <v>212</v>
      </c>
      <c r="D574" s="64" t="s">
        <v>634</v>
      </c>
      <c r="E574" s="64" t="s">
        <v>590</v>
      </c>
      <c r="F574" s="64" t="s">
        <v>635</v>
      </c>
      <c r="G574" s="66">
        <v>160</v>
      </c>
    </row>
    <row r="575" spans="3:7" ht="12" customHeight="1">
      <c r="C575" s="64" t="s">
        <v>212</v>
      </c>
      <c r="D575" s="64" t="s">
        <v>636</v>
      </c>
      <c r="E575" s="64" t="s">
        <v>590</v>
      </c>
      <c r="F575" s="64" t="s">
        <v>637</v>
      </c>
      <c r="G575" s="66">
        <v>360</v>
      </c>
    </row>
    <row r="576" spans="3:7" ht="12" customHeight="1">
      <c r="C576" s="64" t="s">
        <v>212</v>
      </c>
      <c r="D576" s="64" t="s">
        <v>638</v>
      </c>
      <c r="E576" s="64" t="s">
        <v>590</v>
      </c>
      <c r="F576" s="64" t="s">
        <v>639</v>
      </c>
      <c r="G576" s="66">
        <v>73</v>
      </c>
    </row>
    <row r="577" spans="3:8" ht="12" customHeight="1">
      <c r="C577" s="64" t="s">
        <v>212</v>
      </c>
      <c r="D577" s="64" t="s">
        <v>640</v>
      </c>
      <c r="E577" s="64" t="s">
        <v>590</v>
      </c>
      <c r="F577" s="64" t="s">
        <v>641</v>
      </c>
      <c r="G577" s="66">
        <v>160</v>
      </c>
    </row>
    <row r="578" spans="3:8" ht="12" customHeight="1">
      <c r="C578" s="64" t="s">
        <v>212</v>
      </c>
      <c r="D578" s="64" t="s">
        <v>642</v>
      </c>
      <c r="E578" s="64" t="s">
        <v>590</v>
      </c>
      <c r="F578" s="64" t="s">
        <v>643</v>
      </c>
      <c r="G578" s="66">
        <v>320</v>
      </c>
    </row>
    <row r="579" spans="3:8" ht="12" customHeight="1">
      <c r="C579" s="64" t="s">
        <v>212</v>
      </c>
      <c r="D579" s="64" t="s">
        <v>644</v>
      </c>
      <c r="E579" s="64" t="s">
        <v>590</v>
      </c>
      <c r="F579" s="64" t="s">
        <v>645</v>
      </c>
      <c r="G579" s="66">
        <v>31.25</v>
      </c>
    </row>
    <row r="580" spans="3:8" ht="12" customHeight="1">
      <c r="C580" s="64" t="s">
        <v>212</v>
      </c>
      <c r="D580" s="64" t="s">
        <v>646</v>
      </c>
      <c r="E580" s="64" t="s">
        <v>590</v>
      </c>
      <c r="F580" s="64" t="s">
        <v>647</v>
      </c>
      <c r="G580" s="66">
        <v>160</v>
      </c>
    </row>
    <row r="581" spans="3:8" ht="12" customHeight="1">
      <c r="C581" s="64" t="s">
        <v>212</v>
      </c>
      <c r="D581" s="64" t="s">
        <v>648</v>
      </c>
      <c r="E581" s="64" t="s">
        <v>590</v>
      </c>
      <c r="F581" s="64" t="s">
        <v>649</v>
      </c>
      <c r="G581" s="66">
        <v>270</v>
      </c>
    </row>
    <row r="582" spans="3:8" ht="12" customHeight="1">
      <c r="C582" s="64" t="s">
        <v>212</v>
      </c>
      <c r="D582" s="64" t="s">
        <v>650</v>
      </c>
      <c r="E582" s="64" t="s">
        <v>590</v>
      </c>
      <c r="F582" s="64" t="s">
        <v>651</v>
      </c>
      <c r="G582" s="66">
        <v>270</v>
      </c>
    </row>
    <row r="583" spans="3:8" ht="12" customHeight="1">
      <c r="C583" s="64" t="s">
        <v>212</v>
      </c>
      <c r="D583" s="64" t="s">
        <v>652</v>
      </c>
      <c r="E583" s="64" t="s">
        <v>590</v>
      </c>
      <c r="F583" s="64" t="s">
        <v>317</v>
      </c>
      <c r="G583" s="66">
        <v>80</v>
      </c>
    </row>
    <row r="584" spans="3:8" ht="12" customHeight="1">
      <c r="C584" s="64" t="s">
        <v>212</v>
      </c>
      <c r="D584" s="64" t="s">
        <v>653</v>
      </c>
      <c r="E584" s="64" t="s">
        <v>590</v>
      </c>
      <c r="F584" s="64" t="s">
        <v>654</v>
      </c>
      <c r="G584" s="66">
        <v>360</v>
      </c>
    </row>
    <row r="585" spans="3:8" ht="12" customHeight="1">
      <c r="C585" s="64" t="s">
        <v>212</v>
      </c>
      <c r="D585" s="64" t="s">
        <v>655</v>
      </c>
      <c r="E585" s="64" t="s">
        <v>590</v>
      </c>
      <c r="F585" s="64" t="s">
        <v>656</v>
      </c>
      <c r="G585" s="66">
        <v>270</v>
      </c>
    </row>
    <row r="586" spans="3:8" ht="12" customHeight="1">
      <c r="C586" s="64" t="s">
        <v>212</v>
      </c>
      <c r="D586" s="64" t="s">
        <v>657</v>
      </c>
      <c r="E586" s="64" t="s">
        <v>590</v>
      </c>
      <c r="F586" s="64" t="s">
        <v>658</v>
      </c>
      <c r="G586" s="66">
        <v>46.25</v>
      </c>
    </row>
    <row r="587" spans="3:8" ht="12" customHeight="1">
      <c r="C587" s="64" t="s">
        <v>212</v>
      </c>
      <c r="D587" s="64" t="s">
        <v>659</v>
      </c>
      <c r="E587" s="64" t="s">
        <v>590</v>
      </c>
      <c r="F587" s="64" t="s">
        <v>660</v>
      </c>
      <c r="G587" s="66">
        <v>250</v>
      </c>
    </row>
    <row r="588" spans="3:8" ht="12" customHeight="1">
      <c r="C588" s="64" t="s">
        <v>212</v>
      </c>
      <c r="D588" s="64" t="s">
        <v>661</v>
      </c>
      <c r="E588" s="64" t="s">
        <v>590</v>
      </c>
      <c r="F588" s="64" t="s">
        <v>662</v>
      </c>
      <c r="G588" s="66">
        <v>160</v>
      </c>
    </row>
    <row r="589" spans="3:8" ht="12" customHeight="1">
      <c r="C589" s="64" t="s">
        <v>212</v>
      </c>
      <c r="D589" s="64" t="s">
        <v>663</v>
      </c>
      <c r="E589" s="64" t="s">
        <v>590</v>
      </c>
      <c r="F589" s="64" t="s">
        <v>664</v>
      </c>
      <c r="G589" s="66">
        <v>320</v>
      </c>
    </row>
    <row r="590" spans="3:8" ht="12" customHeight="1">
      <c r="C590" s="64" t="s">
        <v>471</v>
      </c>
      <c r="D590" s="64" t="s">
        <v>665</v>
      </c>
      <c r="E590" s="64" t="s">
        <v>590</v>
      </c>
      <c r="F590" s="64" t="s">
        <v>473</v>
      </c>
      <c r="H590" s="66">
        <v>10400</v>
      </c>
    </row>
    <row r="591" spans="3:8" ht="12" customHeight="1">
      <c r="C591" s="64" t="s">
        <v>236</v>
      </c>
      <c r="D591" s="64" t="s">
        <v>248</v>
      </c>
      <c r="E591" s="64" t="s">
        <v>249</v>
      </c>
      <c r="F591" s="64" t="s">
        <v>250</v>
      </c>
      <c r="G591" s="66">
        <v>1250</v>
      </c>
    </row>
    <row r="592" spans="3:8" ht="12" customHeight="1">
      <c r="C592" s="83" t="s">
        <v>251</v>
      </c>
      <c r="D592" s="83"/>
      <c r="E592" s="83"/>
      <c r="F592" s="83"/>
    </row>
    <row r="593" spans="1:9" ht="12" customHeight="1">
      <c r="C593" s="64" t="s">
        <v>212</v>
      </c>
      <c r="D593" s="64" t="s">
        <v>666</v>
      </c>
      <c r="E593" s="64" t="s">
        <v>667</v>
      </c>
      <c r="F593" s="64" t="s">
        <v>668</v>
      </c>
      <c r="G593" s="66">
        <v>90</v>
      </c>
    </row>
    <row r="594" spans="1:9" ht="12" customHeight="1">
      <c r="C594" s="64" t="s">
        <v>236</v>
      </c>
      <c r="D594" s="64" t="s">
        <v>254</v>
      </c>
      <c r="E594" s="64" t="s">
        <v>255</v>
      </c>
      <c r="F594" s="64" t="s">
        <v>256</v>
      </c>
      <c r="G594" s="66">
        <v>175</v>
      </c>
    </row>
    <row r="595" spans="1:9" ht="12" customHeight="1">
      <c r="C595" s="83" t="s">
        <v>257</v>
      </c>
      <c r="D595" s="83"/>
      <c r="E595" s="83"/>
      <c r="F595" s="83"/>
    </row>
    <row r="596" spans="1:9" ht="12" customHeight="1">
      <c r="C596" s="64" t="s">
        <v>212</v>
      </c>
      <c r="D596" s="64" t="s">
        <v>669</v>
      </c>
      <c r="E596" s="64" t="s">
        <v>670</v>
      </c>
      <c r="F596" s="64" t="s">
        <v>671</v>
      </c>
      <c r="G596" s="66">
        <v>160</v>
      </c>
    </row>
    <row r="597" spans="1:9" ht="12" customHeight="1">
      <c r="C597" s="64" t="s">
        <v>212</v>
      </c>
      <c r="D597" s="64" t="s">
        <v>672</v>
      </c>
      <c r="E597" s="64" t="s">
        <v>223</v>
      </c>
      <c r="F597" s="64" t="s">
        <v>581</v>
      </c>
      <c r="G597" s="66">
        <v>42032.55</v>
      </c>
    </row>
    <row r="598" spans="1:9" ht="12" customHeight="1">
      <c r="C598" s="64" t="s">
        <v>212</v>
      </c>
      <c r="D598" s="64" t="s">
        <v>673</v>
      </c>
      <c r="E598" s="64" t="s">
        <v>674</v>
      </c>
      <c r="F598" s="64" t="s">
        <v>603</v>
      </c>
      <c r="G598" s="66">
        <v>54.99</v>
      </c>
    </row>
    <row r="599" spans="1:9" ht="12" customHeight="1">
      <c r="C599" s="64" t="s">
        <v>236</v>
      </c>
      <c r="D599" s="64" t="s">
        <v>264</v>
      </c>
      <c r="E599" s="64" t="s">
        <v>265</v>
      </c>
      <c r="F599" s="64" t="s">
        <v>266</v>
      </c>
      <c r="G599" s="66">
        <v>262.5</v>
      </c>
    </row>
    <row r="600" spans="1:9" ht="12" customHeight="1">
      <c r="C600" s="83" t="s">
        <v>267</v>
      </c>
      <c r="D600" s="83"/>
      <c r="E600" s="83"/>
      <c r="F600" s="83"/>
    </row>
    <row r="601" spans="1:9" ht="12" customHeight="1">
      <c r="F601" s="61" t="s">
        <v>228</v>
      </c>
      <c r="G601" s="67">
        <v>120533.15</v>
      </c>
      <c r="H601" s="67">
        <v>10400</v>
      </c>
      <c r="I601" s="71">
        <v>110133.15</v>
      </c>
    </row>
    <row r="602" spans="1:9" ht="12" customHeight="1">
      <c r="F602" s="61" t="s">
        <v>199</v>
      </c>
      <c r="G602" s="61" t="s">
        <v>0</v>
      </c>
      <c r="H602" s="61" t="s">
        <v>0</v>
      </c>
      <c r="I602" s="71">
        <v>110133.15</v>
      </c>
    </row>
    <row r="604" spans="1:9" ht="12" customHeight="1">
      <c r="A604" s="64" t="s">
        <v>675</v>
      </c>
      <c r="B604" s="83" t="s">
        <v>676</v>
      </c>
      <c r="C604" s="83"/>
      <c r="D604" s="83"/>
      <c r="E604" s="83"/>
      <c r="F604" s="64" t="s">
        <v>193</v>
      </c>
      <c r="I604" s="69">
        <v>0</v>
      </c>
    </row>
    <row r="605" spans="1:9" ht="12" customHeight="1">
      <c r="C605" s="64" t="s">
        <v>212</v>
      </c>
      <c r="D605" s="64" t="s">
        <v>677</v>
      </c>
      <c r="E605" s="64" t="s">
        <v>678</v>
      </c>
      <c r="F605" s="64" t="s">
        <v>429</v>
      </c>
      <c r="G605" s="66">
        <v>50</v>
      </c>
    </row>
    <row r="606" spans="1:9" ht="12" customHeight="1">
      <c r="C606" s="64" t="s">
        <v>236</v>
      </c>
      <c r="D606" s="64" t="s">
        <v>322</v>
      </c>
      <c r="E606" s="64" t="s">
        <v>323</v>
      </c>
      <c r="F606" s="64" t="s">
        <v>324</v>
      </c>
      <c r="H606" s="66">
        <v>50</v>
      </c>
    </row>
    <row r="607" spans="1:9" ht="12" customHeight="1">
      <c r="C607" s="83" t="s">
        <v>325</v>
      </c>
      <c r="D607" s="83"/>
      <c r="E607" s="83"/>
      <c r="F607" s="83"/>
    </row>
    <row r="608" spans="1:9" ht="12" customHeight="1">
      <c r="F608" s="61" t="s">
        <v>228</v>
      </c>
      <c r="G608" s="67">
        <v>50</v>
      </c>
      <c r="H608" s="67">
        <v>50</v>
      </c>
      <c r="I608" s="71">
        <v>0</v>
      </c>
    </row>
    <row r="609" spans="1:9" ht="12" customHeight="1">
      <c r="F609" s="61" t="s">
        <v>199</v>
      </c>
      <c r="G609" s="61" t="s">
        <v>0</v>
      </c>
      <c r="H609" s="61" t="s">
        <v>0</v>
      </c>
      <c r="I609" s="71">
        <v>0</v>
      </c>
    </row>
    <row r="611" spans="1:9" ht="12" customHeight="1">
      <c r="A611" s="64" t="s">
        <v>148</v>
      </c>
      <c r="B611" s="83" t="s">
        <v>149</v>
      </c>
      <c r="C611" s="83"/>
      <c r="D611" s="83"/>
      <c r="E611" s="83"/>
      <c r="F611" s="64" t="s">
        <v>193</v>
      </c>
      <c r="I611" s="69">
        <v>0</v>
      </c>
    </row>
    <row r="612" spans="1:9" ht="12" customHeight="1">
      <c r="C612" s="64" t="s">
        <v>679</v>
      </c>
      <c r="D612" s="64" t="s">
        <v>680</v>
      </c>
      <c r="E612" s="64" t="s">
        <v>681</v>
      </c>
      <c r="F612" s="64" t="s">
        <v>682</v>
      </c>
      <c r="G612" s="66">
        <v>16763.080000000002</v>
      </c>
    </row>
    <row r="613" spans="1:9" ht="12" customHeight="1">
      <c r="C613" s="64" t="s">
        <v>679</v>
      </c>
      <c r="D613" s="64" t="s">
        <v>683</v>
      </c>
      <c r="E613" s="64" t="s">
        <v>217</v>
      </c>
      <c r="F613" s="64" t="s">
        <v>682</v>
      </c>
      <c r="G613" s="66">
        <v>16763.080000000002</v>
      </c>
    </row>
    <row r="614" spans="1:9" ht="12" customHeight="1">
      <c r="C614" s="64" t="s">
        <v>679</v>
      </c>
      <c r="D614" s="64" t="s">
        <v>684</v>
      </c>
      <c r="E614" s="64" t="s">
        <v>219</v>
      </c>
      <c r="F614" s="64" t="s">
        <v>682</v>
      </c>
      <c r="G614" s="66">
        <v>16763.080000000002</v>
      </c>
    </row>
    <row r="615" spans="1:9" ht="12" customHeight="1">
      <c r="C615" s="64" t="s">
        <v>679</v>
      </c>
      <c r="D615" s="64" t="s">
        <v>685</v>
      </c>
      <c r="E615" s="64" t="s">
        <v>221</v>
      </c>
      <c r="F615" s="64" t="s">
        <v>682</v>
      </c>
      <c r="G615" s="66">
        <v>16763.080000000002</v>
      </c>
    </row>
    <row r="616" spans="1:9" ht="12" customHeight="1">
      <c r="C616" s="64" t="s">
        <v>679</v>
      </c>
      <c r="D616" s="64" t="s">
        <v>686</v>
      </c>
      <c r="E616" s="64" t="s">
        <v>687</v>
      </c>
      <c r="F616" s="64" t="s">
        <v>682</v>
      </c>
      <c r="G616" s="66">
        <v>16763.080000000002</v>
      </c>
    </row>
    <row r="617" spans="1:9" ht="12" customHeight="1">
      <c r="C617" s="64" t="s">
        <v>679</v>
      </c>
      <c r="D617" s="64" t="s">
        <v>688</v>
      </c>
      <c r="E617" s="64" t="s">
        <v>225</v>
      </c>
      <c r="F617" s="64" t="s">
        <v>682</v>
      </c>
      <c r="G617" s="66">
        <v>16763.080000000002</v>
      </c>
    </row>
    <row r="618" spans="1:9" ht="12" customHeight="1">
      <c r="C618" s="64" t="s">
        <v>679</v>
      </c>
      <c r="D618" s="64" t="s">
        <v>689</v>
      </c>
      <c r="E618" s="64" t="s">
        <v>227</v>
      </c>
      <c r="F618" s="64" t="s">
        <v>682</v>
      </c>
      <c r="G618" s="66">
        <v>16763.080000000002</v>
      </c>
    </row>
    <row r="619" spans="1:9" ht="12" customHeight="1">
      <c r="F619" s="61" t="s">
        <v>228</v>
      </c>
      <c r="G619" s="67">
        <v>117341.56</v>
      </c>
      <c r="H619" s="67">
        <v>0</v>
      </c>
      <c r="I619" s="71">
        <v>117341.56</v>
      </c>
    </row>
    <row r="620" spans="1:9" ht="12" customHeight="1">
      <c r="F620" s="61" t="s">
        <v>199</v>
      </c>
      <c r="G620" s="61" t="s">
        <v>0</v>
      </c>
      <c r="H620" s="61" t="s">
        <v>0</v>
      </c>
      <c r="I620" s="71">
        <v>117341.56</v>
      </c>
    </row>
    <row r="622" spans="1:9" ht="12" customHeight="1">
      <c r="F622" s="61" t="s">
        <v>690</v>
      </c>
      <c r="G622" s="67">
        <v>507830.45</v>
      </c>
      <c r="H622" s="67">
        <v>51651.34</v>
      </c>
      <c r="I622" s="71">
        <v>456179.11</v>
      </c>
    </row>
  </sheetData>
  <mergeCells count="104">
    <mergeCell ref="B2:E2"/>
    <mergeCell ref="B13:E13"/>
    <mergeCell ref="C22:F22"/>
    <mergeCell ref="C27:F27"/>
    <mergeCell ref="C30:F30"/>
    <mergeCell ref="C35:F35"/>
    <mergeCell ref="B92:E92"/>
    <mergeCell ref="B97:E97"/>
    <mergeCell ref="C99:F99"/>
    <mergeCell ref="C101:F101"/>
    <mergeCell ref="C103:F103"/>
    <mergeCell ref="C105:F105"/>
    <mergeCell ref="B39:E39"/>
    <mergeCell ref="B54:E54"/>
    <mergeCell ref="B59:E59"/>
    <mergeCell ref="B70:E70"/>
    <mergeCell ref="B76:E76"/>
    <mergeCell ref="B82:E82"/>
    <mergeCell ref="C121:F121"/>
    <mergeCell ref="C123:F123"/>
    <mergeCell ref="C125:F125"/>
    <mergeCell ref="C127:F127"/>
    <mergeCell ref="C129:F129"/>
    <mergeCell ref="B133:E133"/>
    <mergeCell ref="C107:F107"/>
    <mergeCell ref="C109:F109"/>
    <mergeCell ref="C111:F111"/>
    <mergeCell ref="B115:E115"/>
    <mergeCell ref="C117:F117"/>
    <mergeCell ref="C119:F119"/>
    <mergeCell ref="B172:E172"/>
    <mergeCell ref="B183:E183"/>
    <mergeCell ref="B203:E203"/>
    <mergeCell ref="C213:F213"/>
    <mergeCell ref="B219:E219"/>
    <mergeCell ref="C226:F226"/>
    <mergeCell ref="C140:F140"/>
    <mergeCell ref="B144:E144"/>
    <mergeCell ref="C147:F147"/>
    <mergeCell ref="B152:E152"/>
    <mergeCell ref="B158:E158"/>
    <mergeCell ref="B167:E167"/>
    <mergeCell ref="B278:E278"/>
    <mergeCell ref="B283:E283"/>
    <mergeCell ref="B301:E301"/>
    <mergeCell ref="B306:E306"/>
    <mergeCell ref="B325:E325"/>
    <mergeCell ref="B338:E338"/>
    <mergeCell ref="B232:E232"/>
    <mergeCell ref="B250:E250"/>
    <mergeCell ref="B255:E255"/>
    <mergeCell ref="B261:E261"/>
    <mergeCell ref="C270:F270"/>
    <mergeCell ref="C274:F274"/>
    <mergeCell ref="B387:E387"/>
    <mergeCell ref="B400:E400"/>
    <mergeCell ref="B405:E405"/>
    <mergeCell ref="B416:E416"/>
    <mergeCell ref="B425:E425"/>
    <mergeCell ref="C435:F435"/>
    <mergeCell ref="B344:E344"/>
    <mergeCell ref="C348:F348"/>
    <mergeCell ref="B353:E353"/>
    <mergeCell ref="B358:E358"/>
    <mergeCell ref="B376:E376"/>
    <mergeCell ref="B381:E381"/>
    <mergeCell ref="C461:F461"/>
    <mergeCell ref="B466:E466"/>
    <mergeCell ref="B471:E471"/>
    <mergeCell ref="C474:F474"/>
    <mergeCell ref="B478:E478"/>
    <mergeCell ref="B491:E491"/>
    <mergeCell ref="B441:E441"/>
    <mergeCell ref="C443:F443"/>
    <mergeCell ref="B447:E447"/>
    <mergeCell ref="C449:F449"/>
    <mergeCell ref="C455:F455"/>
    <mergeCell ref="B459:E459"/>
    <mergeCell ref="C515:F515"/>
    <mergeCell ref="C517:F517"/>
    <mergeCell ref="C519:F519"/>
    <mergeCell ref="C521:F521"/>
    <mergeCell ref="C523:F523"/>
    <mergeCell ref="C525:F525"/>
    <mergeCell ref="C501:F501"/>
    <mergeCell ref="B505:E505"/>
    <mergeCell ref="C507:F507"/>
    <mergeCell ref="C509:F509"/>
    <mergeCell ref="C511:F511"/>
    <mergeCell ref="C513:F513"/>
    <mergeCell ref="C607:F607"/>
    <mergeCell ref="B611:E611"/>
    <mergeCell ref="B543:E543"/>
    <mergeCell ref="C548:F548"/>
    <mergeCell ref="C592:F592"/>
    <mergeCell ref="C595:F595"/>
    <mergeCell ref="C600:F600"/>
    <mergeCell ref="B604:E604"/>
    <mergeCell ref="C527:F527"/>
    <mergeCell ref="C529:F529"/>
    <mergeCell ref="C530:F530"/>
    <mergeCell ref="C532:F532"/>
    <mergeCell ref="C534:F534"/>
    <mergeCell ref="B538:E538"/>
  </mergeCells>
  <pageMargins left="0.25" right="0.25" top="1" bottom="0.25" header="0.25" footer="0.5"/>
  <pageSetup fitToHeight="0" orientation="portrait" horizontalDpi="0" verticalDpi="0"/>
  <headerFooter>
    <oddHeader xml:space="preserve">&amp;L08/12/2016  2:13 PM
For Accounts 601000 to 930960
&amp;CGeneral Ledger
1065 Hinman House
For Dates 01/01/2016 to 07/31/2016
&amp;RPage: A  &amp;P
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BGT Worksheet</vt:lpstr>
      <vt:lpstr>Loan Amortization Schedule</vt:lpstr>
      <vt:lpstr>1065,Hinman House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Heil18</dc:creator>
  <cp:lastModifiedBy>Howard Voeks</cp:lastModifiedBy>
  <cp:lastPrinted>2016-11-17T21:21:01Z</cp:lastPrinted>
  <dcterms:created xsi:type="dcterms:W3CDTF">2016-08-12T18:54:01Z</dcterms:created>
  <dcterms:modified xsi:type="dcterms:W3CDTF">2016-12-22T15:59:53Z</dcterms:modified>
</cp:coreProperties>
</file>